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khail.Gorbunov\Documents\Финансовая модель_проект_ИП\"/>
    </mc:Choice>
  </mc:AlternateContent>
  <bookViews>
    <workbookView xWindow="0" yWindow="0" windowWidth="28800" windowHeight="12435" tabRatio="676" activeTab="1"/>
  </bookViews>
  <sheets>
    <sheet name="Титульный лист" sheetId="17" r:id="rId1"/>
    <sheet name="Финансовая модель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I_Version">[1]Options!$B$5</definedName>
    <definedName name="Amort">[2]Сценарии!$B$74</definedName>
    <definedName name="CalcMethod">[3]Проект!$B$77</definedName>
    <definedName name="heatlosses">[2]ПП_тепло!$L$12</definedName>
    <definedName name="heatsupply">[2]ПП_тепло!$L$13</definedName>
    <definedName name="IS_DEMO">[1]Options!$B$7</definedName>
    <definedName name="IS_ESTATE">[1]Options!$B$11</definedName>
    <definedName name="IS_SUMM">[1]Options!$B$10</definedName>
    <definedName name="IS_TRIAL">[1]Options!$B$8</definedName>
    <definedName name="LANGUAGE">[4]Проект!$D$17</definedName>
    <definedName name="LanguageID">[1]Language!$A$2</definedName>
    <definedName name="loan">[2]Сценарии!$B$77</definedName>
    <definedName name="month">'Титульный лист'!$Q$4:$Q$10</definedName>
    <definedName name="percentagediesel">[2]ПП_тепло!$L$8</definedName>
    <definedName name="percentagefueloil">[2]ПП_тепло!$L$7</definedName>
    <definedName name="percentagegas">[2]ПП_тепло!$L$6</definedName>
    <definedName name="perscentagecoal">[2]ПП_тепло!$L$9</definedName>
    <definedName name="Property_tax">[2]Сценарии!$B$76</definedName>
    <definedName name="rate_drain_09WA">'[2]Динамика тарифов'!$E$37</definedName>
    <definedName name="rate_drain_10WA">'[2]Динамика тарифов'!$F$37</definedName>
    <definedName name="rate_drain_11WA">'[2]Динамика тарифов'!$G$37</definedName>
    <definedName name="rate_drain_12WA">'[2]Динамика тарифов'!$H$37</definedName>
    <definedName name="rate_electricity_09WA">'[2]Динамика тарифов'!$E$13</definedName>
    <definedName name="rate_electricity_10WA">'[2]Динамика тарифов'!$F$13</definedName>
    <definedName name="rate_electricity_11WA">'[2]Динамика тарифов'!$G$13</definedName>
    <definedName name="rate_electricity_12WA">'[2]Динамика тарифов'!$H$13</definedName>
    <definedName name="rate_heat_09WA">'[2]Динамика тарифов'!$E$21</definedName>
    <definedName name="rate_heat_10WA">'[2]Динамика тарифов'!$F$21</definedName>
    <definedName name="rate_heat_11WA">'[2]Динамика тарифов'!$G$21</definedName>
    <definedName name="rate_heat_12WA">'[2]Динамика тарифов'!$H$21</definedName>
    <definedName name="rate_heat_2012">'[2]Динамика тарифов'!$H$18</definedName>
    <definedName name="rate_water_09WA">'[2]Динамика тарифов'!$E$29</definedName>
    <definedName name="rate_water_10WA">'[2]Динамика тарифов'!$F$29</definedName>
    <definedName name="rate_water_11WA">'[2]Динамика тарифов'!$G$29</definedName>
    <definedName name="rate_water_12WA">'[2]Динамика тарифов'!$H$29</definedName>
    <definedName name="Scenario">[2]Сценарии!$A$4</definedName>
    <definedName name="Scenario1">[2]Result!$C$4</definedName>
    <definedName name="watersupply">[5]ПП_вода!$K$9</definedName>
    <definedName name="watertax_other">[2]Сценарии!$B$86</definedName>
    <definedName name="watertax_people">[2]Сценарии!$B$85</definedName>
    <definedName name="year">'Титульный лист'!$R$4:$R$10</definedName>
    <definedName name="ВД">'Титульный лист'!#REF!</definedName>
    <definedName name="данет">#REF!</definedName>
    <definedName name="ДЗО">'Титульный лист'!#REF!</definedName>
    <definedName name="договор_управления" comment="=1 с учетом договора управления    =2 без учета договора управления">[2]ПП_тепло!#REF!</definedName>
    <definedName name="Договор_управления1">[2]Result!$C$46</definedName>
    <definedName name="имущ">#REF!</definedName>
    <definedName name="_xlnm.Print_Area" localSheetId="1">'Финансовая модель'!$A$2:$R$48</definedName>
    <definedName name="платеж">#REF!</definedName>
    <definedName name="Сумма_договора_управления">[2]Сценарии!$B$78</definedName>
    <definedName name="топливо">#REF!</definedName>
  </definedNames>
  <calcPr calcId="152511"/>
</workbook>
</file>

<file path=xl/calcChain.xml><?xml version="1.0" encoding="utf-8"?>
<calcChain xmlns="http://schemas.openxmlformats.org/spreadsheetml/2006/main">
  <c r="A2" i="11" l="1"/>
  <c r="D28" i="11"/>
  <c r="B3" i="11"/>
  <c r="C6" i="11" l="1"/>
  <c r="D8" i="11"/>
  <c r="C23" i="11"/>
  <c r="D5" i="11" l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C12" i="11" l="1"/>
  <c r="C15" i="11" l="1"/>
  <c r="R14" i="11" l="1"/>
  <c r="E28" i="11" l="1"/>
  <c r="F28" i="11" s="1"/>
  <c r="G28" i="11" s="1"/>
  <c r="H28" i="11" s="1"/>
  <c r="I28" i="11" s="1"/>
  <c r="J28" i="11" s="1"/>
  <c r="K28" i="11" s="1"/>
  <c r="L28" i="11" s="1"/>
  <c r="M28" i="11" s="1"/>
  <c r="N28" i="11" s="1"/>
  <c r="O28" i="11" s="1"/>
  <c r="P28" i="11" s="1"/>
  <c r="Q28" i="11" s="1"/>
  <c r="R28" i="11" s="1"/>
  <c r="D9" i="11" l="1"/>
  <c r="D10" i="11" l="1"/>
  <c r="D11" i="11" l="1"/>
  <c r="E8" i="11" l="1"/>
  <c r="E9" i="11" s="1"/>
  <c r="E11" i="11" l="1"/>
  <c r="E10" i="11" l="1"/>
  <c r="H14" i="11" l="1"/>
  <c r="F14" i="11"/>
  <c r="F8" i="11" l="1"/>
  <c r="F9" i="11" s="1"/>
  <c r="F10" i="11" l="1"/>
  <c r="F11" i="11" l="1"/>
  <c r="F24" i="11" s="1"/>
  <c r="I14" i="11" l="1"/>
  <c r="F26" i="11"/>
  <c r="G14" i="11" l="1"/>
  <c r="J14" i="11" l="1"/>
  <c r="G8" i="11" l="1"/>
  <c r="G9" i="11" s="1"/>
  <c r="G10" i="11" l="1"/>
  <c r="G11" i="11" l="1"/>
  <c r="G24" i="11" l="1"/>
  <c r="G26" i="11" l="1"/>
  <c r="K14" i="11" l="1"/>
  <c r="L14" i="11" l="1"/>
  <c r="M14" i="11" l="1"/>
  <c r="H8" i="11" l="1"/>
  <c r="H9" i="11" s="1"/>
  <c r="H10" i="11" l="1"/>
  <c r="H11" i="11" l="1"/>
  <c r="H24" i="11" l="1"/>
  <c r="H26" i="11" l="1"/>
  <c r="I8" i="11" l="1"/>
  <c r="I9" i="11" s="1"/>
  <c r="I10" i="11" l="1"/>
  <c r="I11" i="11" l="1"/>
  <c r="I24" i="11" l="1"/>
  <c r="I26" i="11" l="1"/>
  <c r="N14" i="11" l="1"/>
  <c r="J8" i="11" l="1"/>
  <c r="J9" i="11" s="1"/>
  <c r="J10" i="11" l="1"/>
  <c r="J11" i="11"/>
  <c r="J24" i="11" l="1"/>
  <c r="O14" i="11" l="1"/>
  <c r="J26" i="11"/>
  <c r="K8" i="11" l="1"/>
  <c r="K9" i="11" s="1"/>
  <c r="P14" i="11" l="1"/>
  <c r="K10" i="11"/>
  <c r="K11" i="11"/>
  <c r="K24" i="11" s="1"/>
  <c r="K26" i="11" l="1"/>
  <c r="L8" i="11" l="1"/>
  <c r="L9" i="11" s="1"/>
  <c r="Q14" i="11" l="1"/>
  <c r="L10" i="11"/>
  <c r="L11" i="11"/>
  <c r="L24" i="11" s="1"/>
  <c r="L26" i="11" l="1"/>
  <c r="M8" i="11" l="1"/>
  <c r="M9" i="11" s="1"/>
  <c r="M10" i="11" l="1"/>
  <c r="M11" i="11"/>
  <c r="M24" i="11" s="1"/>
  <c r="M26" i="11" l="1"/>
  <c r="N8" i="11" l="1"/>
  <c r="N9" i="11" s="1"/>
  <c r="N10" i="11" l="1"/>
  <c r="N11" i="11"/>
  <c r="N24" i="11" s="1"/>
  <c r="N26" i="11" l="1"/>
  <c r="O8" i="11" l="1"/>
  <c r="O9" i="11" s="1"/>
  <c r="O10" i="11" l="1"/>
  <c r="O11" i="11"/>
  <c r="O24" i="11" s="1"/>
  <c r="O26" i="11" l="1"/>
  <c r="P8" i="11" l="1"/>
  <c r="P9" i="11" s="1"/>
  <c r="P10" i="11" l="1"/>
  <c r="P11" i="11"/>
  <c r="P24" i="11" s="1"/>
  <c r="P26" i="11" l="1"/>
  <c r="Q8" i="11" l="1"/>
  <c r="Q9" i="11" s="1"/>
  <c r="Q10" i="11" l="1"/>
  <c r="Q11" i="11"/>
  <c r="Q24" i="11" s="1"/>
  <c r="Q26" i="11" l="1"/>
  <c r="R8" i="11" l="1"/>
  <c r="C7" i="11" l="1"/>
  <c r="R9" i="11"/>
  <c r="C8" i="11"/>
  <c r="R10" i="11" l="1"/>
  <c r="C10" i="11" s="1"/>
  <c r="C9" i="11"/>
  <c r="R11" i="11" l="1"/>
  <c r="C13" i="11"/>
  <c r="R24" i="11" l="1"/>
  <c r="C11" i="11"/>
  <c r="R26" i="11" l="1"/>
  <c r="D14" i="11" l="1"/>
  <c r="D24" i="11" s="1"/>
  <c r="D25" i="11" l="1"/>
  <c r="D26" i="11"/>
  <c r="D27" i="11"/>
  <c r="D33" i="11" l="1"/>
  <c r="D37" i="11"/>
  <c r="C21" i="11" l="1"/>
  <c r="C20" i="11" l="1"/>
  <c r="E14" i="11" l="1"/>
  <c r="C16" i="11"/>
  <c r="E17" i="17" s="1"/>
  <c r="E30" i="11" l="1"/>
  <c r="E24" i="11"/>
  <c r="E25" i="11" s="1"/>
  <c r="C14" i="11"/>
  <c r="E26" i="11" l="1"/>
  <c r="C26" i="11" s="1"/>
  <c r="Q29" i="11"/>
  <c r="O29" i="11"/>
  <c r="M29" i="11"/>
  <c r="K29" i="11"/>
  <c r="I29" i="11"/>
  <c r="G29" i="11"/>
  <c r="E29" i="11"/>
  <c r="R29" i="11"/>
  <c r="P29" i="11"/>
  <c r="N29" i="11"/>
  <c r="L29" i="11"/>
  <c r="J29" i="11"/>
  <c r="C47" i="11" s="1"/>
  <c r="E23" i="17" s="1"/>
  <c r="H29" i="11"/>
  <c r="F29" i="11"/>
  <c r="R30" i="11"/>
  <c r="N30" i="11"/>
  <c r="I30" i="11"/>
  <c r="J30" i="11"/>
  <c r="Q30" i="11"/>
  <c r="M30" i="11"/>
  <c r="H30" i="11"/>
  <c r="P30" i="11"/>
  <c r="L30" i="11"/>
  <c r="G30" i="11"/>
  <c r="C24" i="11"/>
  <c r="O30" i="11"/>
  <c r="K30" i="11"/>
  <c r="F30" i="11"/>
  <c r="E21" i="17" l="1"/>
  <c r="C46" i="11"/>
  <c r="F25" i="11"/>
  <c r="E33" i="11"/>
  <c r="E27" i="11"/>
  <c r="G25" i="11" l="1"/>
  <c r="F33" i="11"/>
  <c r="F27" i="11"/>
  <c r="E37" i="11"/>
  <c r="F37" i="11" l="1"/>
  <c r="G27" i="11"/>
  <c r="G33" i="11"/>
  <c r="H25" i="11"/>
  <c r="I25" i="11" l="1"/>
  <c r="H33" i="11"/>
  <c r="H27" i="11"/>
  <c r="G37" i="11"/>
  <c r="H37" i="11" l="1"/>
  <c r="I27" i="11"/>
  <c r="I33" i="11"/>
  <c r="J25" i="11"/>
  <c r="K25" i="11" l="1"/>
  <c r="J33" i="11"/>
  <c r="J27" i="11"/>
  <c r="I37" i="11"/>
  <c r="K27" i="11" l="1"/>
  <c r="J37" i="11"/>
  <c r="K33" i="11"/>
  <c r="L25" i="11"/>
  <c r="M25" i="11" l="1"/>
  <c r="L33" i="11"/>
  <c r="K37" i="11"/>
  <c r="L27" i="11"/>
  <c r="L37" i="11" l="1"/>
  <c r="M27" i="11"/>
  <c r="N25" i="11"/>
  <c r="M33" i="11"/>
  <c r="N27" i="11" l="1"/>
  <c r="M37" i="11"/>
  <c r="O25" i="11"/>
  <c r="N33" i="11"/>
  <c r="P25" i="11" l="1"/>
  <c r="O33" i="11"/>
  <c r="O27" i="11"/>
  <c r="N37" i="11"/>
  <c r="P27" i="11" l="1"/>
  <c r="O37" i="11"/>
  <c r="Q25" i="11"/>
  <c r="P33" i="11"/>
  <c r="R25" i="11" l="1"/>
  <c r="R33" i="11" s="1"/>
  <c r="Q33" i="11"/>
  <c r="Q27" i="11"/>
  <c r="P37" i="11"/>
  <c r="D34" i="11" l="1"/>
  <c r="D35" i="11" s="1"/>
  <c r="D32" i="11" s="1"/>
  <c r="R27" i="11"/>
  <c r="R37" i="11" s="1"/>
  <c r="Q37" i="11"/>
  <c r="D38" i="11" l="1"/>
  <c r="D39" i="11" s="1"/>
  <c r="D36" i="11" s="1"/>
  <c r="C45" i="11" s="1"/>
  <c r="E19" i="17" l="1"/>
</calcChain>
</file>

<file path=xl/sharedStrings.xml><?xml version="1.0" encoding="utf-8"?>
<sst xmlns="http://schemas.openxmlformats.org/spreadsheetml/2006/main" count="187" uniqueCount="180">
  <si>
    <t>Налог на прибыль</t>
  </si>
  <si>
    <t>Справочно:</t>
  </si>
  <si>
    <t>I</t>
  </si>
  <si>
    <t>1.1</t>
  </si>
  <si>
    <t>1.2</t>
  </si>
  <si>
    <t>II</t>
  </si>
  <si>
    <t>III</t>
  </si>
  <si>
    <t>IV</t>
  </si>
  <si>
    <t>% по кредиту</t>
  </si>
  <si>
    <t>Чистая прибыль</t>
  </si>
  <si>
    <t>NPV</t>
  </si>
  <si>
    <t>IRR</t>
  </si>
  <si>
    <t>№п/п</t>
  </si>
  <si>
    <t>Параметры</t>
  </si>
  <si>
    <t>Прибыль до налогообложения</t>
  </si>
  <si>
    <t>Денежный поток от финансовой деятельности</t>
  </si>
  <si>
    <t>Займы и кредиты</t>
  </si>
  <si>
    <t>Возврат кредитов</t>
  </si>
  <si>
    <t>Остаток задолженности</t>
  </si>
  <si>
    <t>Собственные средства</t>
  </si>
  <si>
    <t>Свободный денежный поток</t>
  </si>
  <si>
    <t>Дисконтированный денежный поток</t>
  </si>
  <si>
    <t>Дисконтированный денежный поток накоплением</t>
  </si>
  <si>
    <t>Средневзвешенная стоимость капитала</t>
  </si>
  <si>
    <t>PBP</t>
  </si>
  <si>
    <t>лет</t>
  </si>
  <si>
    <t>полных лет</t>
  </si>
  <si>
    <t>неполных лет</t>
  </si>
  <si>
    <t>DPBP</t>
  </si>
  <si>
    <t>Поступления от инвестиционной деятельности</t>
  </si>
  <si>
    <t>Расходы от инвестиционной деятельности</t>
  </si>
  <si>
    <t>Коэффициент дисконтирования</t>
  </si>
  <si>
    <t>2.1</t>
  </si>
  <si>
    <t>2.2</t>
  </si>
  <si>
    <t>1</t>
  </si>
  <si>
    <t>2</t>
  </si>
  <si>
    <t>3.1</t>
  </si>
  <si>
    <t>3.2</t>
  </si>
  <si>
    <t>3.3</t>
  </si>
  <si>
    <t>3.4</t>
  </si>
  <si>
    <t>3.5</t>
  </si>
  <si>
    <t>4.1</t>
  </si>
  <si>
    <t>PI</t>
  </si>
  <si>
    <t>Поступления от операционной  деятельности</t>
  </si>
  <si>
    <t>Расходы от операционной  деятельности</t>
  </si>
  <si>
    <t>Денежный поток от инвестиционной деятельности существующий</t>
  </si>
  <si>
    <t>Наименование параметра</t>
  </si>
  <si>
    <t>критерий по проекту</t>
  </si>
  <si>
    <t>Окупаемость (DPBP), лет</t>
  </si>
  <si>
    <t>Внутренняя норма доходности (IRR)</t>
  </si>
  <si>
    <t>NPV (Чистый дисконтированный доход ИП на горризонте 7 лет)</t>
  </si>
  <si>
    <t>Год начала реализации</t>
  </si>
  <si>
    <t xml:space="preserve">Денежный поток от операционной деятельности </t>
  </si>
  <si>
    <t>V</t>
  </si>
  <si>
    <t>5.1</t>
  </si>
  <si>
    <t>Итого:</t>
  </si>
  <si>
    <t>Наименование проекта:</t>
  </si>
  <si>
    <t>Наименование вида деятельности:</t>
  </si>
  <si>
    <t>Сроки выполнения проекта:</t>
  </si>
  <si>
    <t>Начало реализации:</t>
  </si>
  <si>
    <t>март</t>
  </si>
  <si>
    <t>май</t>
  </si>
  <si>
    <t>январь</t>
  </si>
  <si>
    <t>февраль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</si>
  <si>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</si>
  <si>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</si>
  <si>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</si>
  <si>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</si>
  <si>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</si>
  <si>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</si>
  <si>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</si>
  <si>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</si>
  <si>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года</t>
  </si>
  <si>
    <t>Ввод в эксплуатацию</t>
  </si>
  <si>
    <t xml:space="preserve">Размер инвестиций, тыс. руб. </t>
  </si>
  <si>
    <t>Дисконтированный срок окупаемости, лет</t>
  </si>
  <si>
    <t>Внутренняя норма доходности, %</t>
  </si>
  <si>
    <t>DPP</t>
  </si>
  <si>
    <t>3</t>
  </si>
  <si>
    <t>4</t>
  </si>
  <si>
    <t>5</t>
  </si>
  <si>
    <t>ТЭ</t>
  </si>
  <si>
    <t>Свободный денежный поток накоплением</t>
  </si>
  <si>
    <t>Наименование проекта</t>
  </si>
  <si>
    <t xml:space="preserve">Чистый дисконтированный доход, тыс. руб. </t>
  </si>
  <si>
    <r>
      <t>Выручка</t>
    </r>
    <r>
      <rPr>
        <i/>
        <sz val="10"/>
        <color theme="1"/>
        <rFont val="Arial"/>
        <family val="2"/>
        <charset val="204"/>
      </rPr>
      <t xml:space="preserve"> </t>
    </r>
  </si>
  <si>
    <t>Наименование организации</t>
  </si>
  <si>
    <t>Период реализации проекта</t>
  </si>
  <si>
    <t>Регион: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</si>
  <si>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</si>
  <si>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</si>
  <si>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</si>
  <si>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</si>
  <si>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</si>
  <si>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</si>
  <si>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</si>
  <si>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</si>
  <si>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</si>
  <si>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</si>
  <si>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>г. Байконур</t>
  </si>
  <si>
    <t xml:space="preserve">г. Москва </t>
  </si>
  <si>
    <t xml:space="preserve">г. Санкт-Петербург </t>
  </si>
  <si>
    <t>г. Севастополь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</si>
  <si>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</si>
  <si>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</si>
  <si>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</si>
  <si>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</si>
  <si>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</si>
  <si>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</si>
  <si>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</si>
  <si>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</si>
  <si>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</si>
  <si>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</si>
  <si>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</si>
  <si>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</si>
  <si>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</si>
  <si>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</si>
  <si>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</si>
  <si>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</si>
  <si>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</si>
  <si>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</si>
  <si>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</si>
  <si>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</si>
  <si>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</si>
  <si>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</si>
  <si>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</si>
  <si>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</si>
  <si>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</si>
  <si>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</si>
  <si>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</si>
  <si>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</si>
  <si>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</si>
  <si>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</si>
  <si>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</si>
  <si>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</si>
  <si>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</si>
  <si>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</si>
  <si>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</si>
  <si>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</si>
  <si>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</si>
  <si>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</si>
  <si>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</si>
  <si>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</si>
  <si>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</si>
  <si>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>Республика Крым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</si>
  <si>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</si>
  <si>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</si>
  <si>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</si>
  <si>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</si>
  <si>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</si>
  <si>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</si>
  <si>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</si>
  <si>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</si>
  <si>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</si>
  <si>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</si>
  <si>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</si>
  <si>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</si>
  <si>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</si>
  <si>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</si>
  <si>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</si>
  <si>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</si>
  <si>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</si>
  <si>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</si>
  <si>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</si>
  <si>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</si>
  <si>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</si>
  <si>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</si>
  <si>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</si>
  <si>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округ-Югра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</si>
  <si>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</si>
  <si>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</si>
  <si>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</si>
  <si>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</si>
  <si>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</si>
  <si>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</si>
  <si>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ВС</t>
  </si>
  <si>
    <t>ВО</t>
  </si>
  <si>
    <t>ТБО</t>
  </si>
  <si>
    <t>Дата составления модели</t>
  </si>
  <si>
    <t>Расходы (указываются со знаокм "-")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</si>
</sst>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#,##0.00&quot;р.&quot;;[Red]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* #,##0_);_(* \(#,##0\);_(* &quot;-&quot;_);_(@_)"/>
    <numFmt numFmtId="167" formatCode="_(* #,##0_);_(* \(#,##0\);_(* &quot;-&quot;??_);_(@_)"/>
    <numFmt numFmtId="168" formatCode="0.0%"/>
    <numFmt numFmtId="169" formatCode="_-* #,##0.00[$€-1]_-;\-* #,##0.00[$€-1]_-;_-* &quot;-&quot;??[$€-1]_-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_-* #,##0\ _F_-;\-* #,##0\ _F_-;_-* &quot;-&quot;\ _F_-;_-@_-"/>
    <numFmt numFmtId="176" formatCode="_-* #,##0.00\ _F_-;\-* #,##0.00\ _F_-;_-* &quot;-&quot;??\ _F_-;_-@_-"/>
    <numFmt numFmtId="177" formatCode="&quot;$&quot;#,##0_);[Red]\(&quot;$&quot;#,##0\)"/>
    <numFmt numFmtId="178" formatCode="_-* #,##0.00\ &quot;F&quot;_-;\-* #,##0.00\ &quot;F&quot;_-;_-* &quot;-&quot;??\ &quot;F&quot;_-;_-@_-"/>
    <numFmt numFmtId="179" formatCode="_-* #,##0_-;\-* #,##0_-;_-* &quot;-&quot;_-;_-@_-"/>
    <numFmt numFmtId="180" formatCode="_-* #,##0.00_-;\-* #,##0.00_-;_-* &quot;-&quot;??_-;_-@_-"/>
    <numFmt numFmtId="181" formatCode="#,##0_ ;[Red]\-#,##0\ 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);[Red]\(#,##0\)"/>
    <numFmt numFmtId="185" formatCode="#,##0.00_);[Red]\(#,##0.00\)"/>
    <numFmt numFmtId="186" formatCode="#,##0.00;[Red]\-#,##0.00;&quot;-&quot;"/>
    <numFmt numFmtId="187" formatCode="#,##0;[Red]\-#,##0;&quot;-&quot;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General_)"/>
    <numFmt numFmtId="191" formatCode="0.0"/>
    <numFmt numFmtId="192" formatCode="#,###"/>
    <numFmt numFmtId="193" formatCode="#,##0.0"/>
  </numFmts>
  <fonts count="62" x14ac:knownFonts="1"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color theme="1"/>
      <name val="Arial"/>
      <family val="2"/>
      <charset val="204"/>
    </font>
    <font>
      <i/>
      <sz val="10"/>
      <color theme="3" tint="0.3999755851924192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3" tint="0.3999755851924192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theme="3"/>
      <name val="Arial"/>
      <family val="2"/>
      <charset val="204"/>
    </font>
    <font>
      <i/>
      <sz val="10"/>
      <color theme="3"/>
      <name val="Arial"/>
      <family val="2"/>
      <charset val="204"/>
    </font>
    <font>
      <i/>
      <sz val="11"/>
      <color theme="3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8F2"/>
        <bgColor indexed="64"/>
      </patternFill>
    </fill>
    <fill>
      <patternFill patternType="solid">
        <fgColor rgb="FFD5FFD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5">
    <xf numFmtId="0" fontId="0" fillId="0" borderId="0"/>
    <xf numFmtId="0" fontId="4" fillId="0" borderId="0"/>
    <xf numFmtId="0" fontId="4" fillId="0" borderId="0"/>
    <xf numFmtId="0" fontId="7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9" fillId="0" borderId="0"/>
    <xf numFmtId="169" fontId="9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9" fillId="0" borderId="0"/>
    <xf numFmtId="169" fontId="8" fillId="0" borderId="0"/>
    <xf numFmtId="169" fontId="8" fillId="0" borderId="0"/>
    <xf numFmtId="169" fontId="9" fillId="0" borderId="0"/>
    <xf numFmtId="169" fontId="8" fillId="0" borderId="0"/>
    <xf numFmtId="169" fontId="9" fillId="0" borderId="0"/>
    <xf numFmtId="169" fontId="8" fillId="0" borderId="0"/>
    <xf numFmtId="169" fontId="8" fillId="0" borderId="0"/>
    <xf numFmtId="170" fontId="10" fillId="0" borderId="10">
      <protection locked="0"/>
    </xf>
    <xf numFmtId="44" fontId="10" fillId="0" borderId="0">
      <protection locked="0"/>
    </xf>
    <xf numFmtId="44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1" fillId="0" borderId="0">
      <protection locked="0"/>
    </xf>
    <xf numFmtId="170" fontId="11" fillId="0" borderId="0">
      <protection locked="0"/>
    </xf>
    <xf numFmtId="169" fontId="10" fillId="0" borderId="10">
      <protection locked="0"/>
    </xf>
    <xf numFmtId="171" fontId="12" fillId="0" borderId="0">
      <alignment horizontal="center"/>
    </xf>
    <xf numFmtId="172" fontId="13" fillId="2" borderId="11">
      <alignment horizontal="center" vertical="center"/>
      <protection locked="0"/>
    </xf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5" fillId="0" borderId="0" applyNumberFormat="0" applyFill="0" applyBorder="0" applyAlignment="0" applyProtection="0">
      <alignment vertical="top"/>
      <protection locked="0"/>
    </xf>
    <xf numFmtId="169" fontId="16" fillId="0" borderId="0" applyFill="0" applyBorder="0" applyAlignment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0" fillId="0" borderId="0">
      <protection locked="0"/>
    </xf>
    <xf numFmtId="170" fontId="10" fillId="0" borderId="0">
      <protection locked="0"/>
    </xf>
    <xf numFmtId="170" fontId="17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7" fillId="0" borderId="0">
      <protection locked="0"/>
    </xf>
    <xf numFmtId="169" fontId="18" fillId="0" borderId="0" applyNumberFormat="0" applyFill="0" applyBorder="0" applyAlignment="0" applyProtection="0">
      <alignment vertical="top"/>
      <protection locked="0"/>
    </xf>
    <xf numFmtId="169" fontId="19" fillId="0" borderId="5" applyNumberFormat="0" applyAlignment="0" applyProtection="0">
      <alignment horizontal="left" vertical="center"/>
    </xf>
    <xf numFmtId="169" fontId="19" fillId="0" borderId="12">
      <alignment horizontal="left" vertical="center"/>
    </xf>
    <xf numFmtId="169" fontId="20" fillId="0" borderId="0" applyNumberFormat="0" applyFill="0" applyBorder="0" applyAlignment="0" applyProtection="0"/>
    <xf numFmtId="169" fontId="21" fillId="0" borderId="0" applyNumberFormat="0" applyFill="0" applyBorder="0" applyAlignment="0" applyProtection="0">
      <alignment vertical="top"/>
      <protection locked="0"/>
    </xf>
    <xf numFmtId="169" fontId="14" fillId="0" borderId="0"/>
    <xf numFmtId="166" fontId="22" fillId="3" borderId="9">
      <alignment horizontal="center" vertical="center" wrapText="1"/>
      <protection locked="0"/>
    </xf>
    <xf numFmtId="169" fontId="23" fillId="0" borderId="0" applyNumberFormat="0" applyFill="0" applyBorder="0" applyAlignment="0" applyProtection="0">
      <alignment vertical="top"/>
      <protection locked="0"/>
    </xf>
    <xf numFmtId="169" fontId="24" fillId="0" borderId="0">
      <alignment vertical="center"/>
    </xf>
    <xf numFmtId="169" fontId="25" fillId="4" borderId="9">
      <alignment horizontal="left" vertical="center" wrapText="1"/>
    </xf>
    <xf numFmtId="181" fontId="22" fillId="0" borderId="13">
      <alignment horizontal="right" vertical="center" wrapText="1"/>
    </xf>
    <xf numFmtId="169" fontId="26" fillId="5" borderId="0"/>
    <xf numFmtId="167" fontId="7" fillId="6" borderId="13">
      <alignment vertical="center"/>
    </xf>
    <xf numFmtId="43" fontId="12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12" fillId="0" borderId="0"/>
    <xf numFmtId="169" fontId="27" fillId="0" borderId="0"/>
    <xf numFmtId="169" fontId="9" fillId="0" borderId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9" fontId="28" fillId="0" borderId="0"/>
    <xf numFmtId="169" fontId="29" fillId="0" borderId="0" applyNumberFormat="0">
      <alignment horizontal="left"/>
    </xf>
    <xf numFmtId="169" fontId="7" fillId="5" borderId="14" applyNumberFormat="0" applyFont="0" applyFill="0" applyBorder="0" applyAlignment="0" applyProtection="0"/>
    <xf numFmtId="169" fontId="28" fillId="0" borderId="0"/>
    <xf numFmtId="167" fontId="30" fillId="6" borderId="13">
      <alignment horizontal="center" vertical="center" wrapText="1"/>
      <protection locked="0"/>
    </xf>
    <xf numFmtId="169" fontId="7" fillId="0" borderId="0">
      <alignment vertical="center"/>
    </xf>
    <xf numFmtId="169" fontId="7" fillId="7" borderId="0"/>
    <xf numFmtId="169" fontId="7" fillId="5" borderId="0">
      <alignment horizontal="center" vertical="center"/>
    </xf>
    <xf numFmtId="166" fontId="6" fillId="3" borderId="9" applyFont="0" applyAlignment="0" applyProtection="0"/>
    <xf numFmtId="169" fontId="31" fillId="4" borderId="9">
      <alignment horizontal="left" vertical="center" wrapText="1"/>
    </xf>
    <xf numFmtId="186" fontId="32" fillId="0" borderId="9">
      <alignment horizontal="center" vertical="center" wrapText="1"/>
    </xf>
    <xf numFmtId="187" fontId="32" fillId="3" borderId="9">
      <alignment horizontal="center" vertical="center" wrapText="1"/>
      <protection locked="0"/>
    </xf>
    <xf numFmtId="169" fontId="7" fillId="5" borderId="0"/>
    <xf numFmtId="167" fontId="33" fillId="8" borderId="1">
      <alignment horizontal="center" vertical="center"/>
    </xf>
    <xf numFmtId="169" fontId="34" fillId="0" borderId="0"/>
    <xf numFmtId="169" fontId="34" fillId="0" borderId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67" fontId="7" fillId="9" borderId="13" applyNumberFormat="0" applyFill="0" applyBorder="0" applyProtection="0">
      <alignment vertical="center"/>
      <protection locked="0"/>
    </xf>
    <xf numFmtId="190" fontId="35" fillId="0" borderId="15">
      <protection locked="0"/>
    </xf>
    <xf numFmtId="44" fontId="12" fillId="0" borderId="0" applyFont="0" applyFill="0" applyBorder="0" applyAlignment="0" applyProtection="0"/>
    <xf numFmtId="190" fontId="36" fillId="10" borderId="15"/>
    <xf numFmtId="169" fontId="4" fillId="0" borderId="0"/>
    <xf numFmtId="169" fontId="7" fillId="0" borderId="0"/>
    <xf numFmtId="169" fontId="7" fillId="0" borderId="0"/>
    <xf numFmtId="169" fontId="12" fillId="0" borderId="0"/>
    <xf numFmtId="169" fontId="7" fillId="0" borderId="0"/>
    <xf numFmtId="0" fontId="4" fillId="0" borderId="0"/>
    <xf numFmtId="0" fontId="7" fillId="0" borderId="0"/>
    <xf numFmtId="191" fontId="37" fillId="11" borderId="16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ill="0" applyBorder="0" applyAlignment="0" applyProtection="0"/>
    <xf numFmtId="169" fontId="9" fillId="0" borderId="0"/>
    <xf numFmtId="164" fontId="38" fillId="0" borderId="0" applyFont="0" applyFill="0" applyBorder="0" applyAlignment="0" applyProtection="0"/>
    <xf numFmtId="3" fontId="39" fillId="0" borderId="17" applyFont="0" applyBorder="0">
      <alignment horizontal="right"/>
      <protection locked="0"/>
    </xf>
    <xf numFmtId="165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92" fontId="41" fillId="12" borderId="18">
      <alignment vertical="center"/>
    </xf>
    <xf numFmtId="170" fontId="10" fillId="0" borderId="0">
      <protection locked="0"/>
    </xf>
    <xf numFmtId="169" fontId="42" fillId="0" borderId="0"/>
    <xf numFmtId="169" fontId="42" fillId="0" borderId="0"/>
    <xf numFmtId="169" fontId="4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5" fillId="0" borderId="0"/>
    <xf numFmtId="43" fontId="51" fillId="0" borderId="0" applyFont="0" applyFill="0" applyBorder="0" applyAlignment="0" applyProtection="0"/>
    <xf numFmtId="0" fontId="12" fillId="0" borderId="0"/>
  </cellStyleXfs>
  <cellXfs count="129">
    <xf numFmtId="0" fontId="0" fillId="0" borderId="0" xfId="0"/>
    <xf numFmtId="0" fontId="0" fillId="0" borderId="0" xfId="0"/>
    <xf numFmtId="0" fontId="5" fillId="0" borderId="0" xfId="202"/>
    <xf numFmtId="0" fontId="5" fillId="0" borderId="0" xfId="202" applyFill="1"/>
    <xf numFmtId="0" fontId="1" fillId="0" borderId="0" xfId="202" applyFont="1"/>
    <xf numFmtId="0" fontId="2" fillId="0" borderId="0" xfId="202" applyFont="1"/>
    <xf numFmtId="0" fontId="44" fillId="0" borderId="0" xfId="202" applyFont="1"/>
    <xf numFmtId="0" fontId="45" fillId="0" borderId="0" xfId="202" applyFont="1"/>
    <xf numFmtId="0" fontId="2" fillId="0" borderId="0" xfId="202" applyFont="1" applyFill="1"/>
    <xf numFmtId="10" fontId="2" fillId="0" borderId="0" xfId="202" applyNumberFormat="1" applyFont="1"/>
    <xf numFmtId="2" fontId="2" fillId="0" borderId="0" xfId="202" applyNumberFormat="1" applyFont="1"/>
    <xf numFmtId="2" fontId="1" fillId="0" borderId="0" xfId="202" applyNumberFormat="1" applyFont="1"/>
    <xf numFmtId="0" fontId="2" fillId="0" borderId="0" xfId="202" applyFont="1" applyAlignment="1">
      <alignment horizontal="right"/>
    </xf>
    <xf numFmtId="0" fontId="1" fillId="0" borderId="0" xfId="202" applyFont="1" applyAlignment="1">
      <alignment horizontal="right"/>
    </xf>
    <xf numFmtId="10" fontId="2" fillId="0" borderId="0" xfId="202" applyNumberFormat="1" applyFont="1" applyFill="1"/>
    <xf numFmtId="49" fontId="2" fillId="0" borderId="0" xfId="202" applyNumberFormat="1" applyFont="1" applyAlignment="1">
      <alignment horizontal="center"/>
    </xf>
    <xf numFmtId="49" fontId="5" fillId="0" borderId="0" xfId="202" applyNumberFormat="1" applyAlignment="1">
      <alignment horizontal="center"/>
    </xf>
    <xf numFmtId="3" fontId="2" fillId="0" borderId="0" xfId="202" applyNumberFormat="1" applyFont="1" applyBorder="1"/>
    <xf numFmtId="49" fontId="43" fillId="0" borderId="0" xfId="202" applyNumberFormat="1" applyFont="1" applyAlignment="1">
      <alignment horizontal="left"/>
    </xf>
    <xf numFmtId="3" fontId="2" fillId="0" borderId="0" xfId="202" applyNumberFormat="1" applyFont="1" applyFill="1" applyBorder="1"/>
    <xf numFmtId="49" fontId="1" fillId="0" borderId="0" xfId="202" applyNumberFormat="1" applyFont="1" applyFill="1" applyAlignment="1">
      <alignment horizontal="center"/>
    </xf>
    <xf numFmtId="0" fontId="1" fillId="0" borderId="0" xfId="202" applyFont="1" applyFill="1"/>
    <xf numFmtId="49" fontId="2" fillId="0" borderId="0" xfId="202" applyNumberFormat="1" applyFont="1" applyFill="1" applyAlignment="1">
      <alignment horizontal="center"/>
    </xf>
    <xf numFmtId="2" fontId="2" fillId="0" borderId="0" xfId="202" applyNumberFormat="1" applyFont="1" applyFill="1" applyBorder="1"/>
    <xf numFmtId="9" fontId="2" fillId="0" borderId="0" xfId="202" applyNumberFormat="1" applyFont="1" applyFill="1"/>
    <xf numFmtId="9" fontId="46" fillId="0" borderId="0" xfId="202" applyNumberFormat="1" applyFont="1" applyFill="1"/>
    <xf numFmtId="193" fontId="2" fillId="0" borderId="0" xfId="202" applyNumberFormat="1" applyFont="1" applyBorder="1"/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9" xfId="0" applyBorder="1"/>
    <xf numFmtId="0" fontId="0" fillId="0" borderId="22" xfId="0" applyBorder="1"/>
    <xf numFmtId="0" fontId="0" fillId="0" borderId="3" xfId="0" applyBorder="1"/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/>
    <xf numFmtId="0" fontId="0" fillId="0" borderId="21" xfId="0" applyBorder="1"/>
    <xf numFmtId="0" fontId="0" fillId="0" borderId="6" xfId="0" applyBorder="1"/>
    <xf numFmtId="0" fontId="0" fillId="0" borderId="4" xfId="0" applyBorder="1"/>
    <xf numFmtId="0" fontId="0" fillId="0" borderId="0" xfId="0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vertical="center" wrapText="1"/>
    </xf>
    <xf numFmtId="43" fontId="1" fillId="0" borderId="0" xfId="203" applyFont="1" applyBorder="1" applyAlignment="1">
      <alignment vertical="center" wrapText="1"/>
    </xf>
    <xf numFmtId="43" fontId="2" fillId="0" borderId="0" xfId="203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3" fillId="0" borderId="0" xfId="202" applyNumberFormat="1" applyFont="1" applyBorder="1" applyAlignment="1">
      <alignment horizontal="center" vertical="center" wrapText="1"/>
    </xf>
    <xf numFmtId="2" fontId="47" fillId="13" borderId="0" xfId="202" applyNumberFormat="1" applyFont="1" applyFill="1"/>
    <xf numFmtId="43" fontId="53" fillId="0" borderId="0" xfId="202" applyNumberFormat="1" applyFont="1"/>
    <xf numFmtId="43" fontId="54" fillId="0" borderId="0" xfId="202" applyNumberFormat="1" applyFont="1" applyFill="1"/>
    <xf numFmtId="43" fontId="53" fillId="0" borderId="0" xfId="202" applyNumberFormat="1" applyFont="1" applyFill="1"/>
    <xf numFmtId="43" fontId="55" fillId="0" borderId="0" xfId="202" applyNumberFormat="1" applyFont="1" applyFill="1"/>
    <xf numFmtId="0" fontId="53" fillId="0" borderId="0" xfId="202" applyFont="1" applyFill="1"/>
    <xf numFmtId="193" fontId="53" fillId="0" borderId="0" xfId="202" applyNumberFormat="1" applyFont="1"/>
    <xf numFmtId="43" fontId="2" fillId="0" borderId="0" xfId="203" applyFont="1" applyBorder="1"/>
    <xf numFmtId="43" fontId="1" fillId="0" borderId="0" xfId="203" applyFont="1" applyFill="1" applyBorder="1"/>
    <xf numFmtId="43" fontId="2" fillId="0" borderId="0" xfId="203" applyFont="1" applyFill="1" applyBorder="1"/>
    <xf numFmtId="43" fontId="45" fillId="0" borderId="0" xfId="203" applyFont="1" applyFill="1" applyBorder="1"/>
    <xf numFmtId="43" fontId="1" fillId="0" borderId="0" xfId="203" applyFont="1" applyBorder="1"/>
    <xf numFmtId="43" fontId="54" fillId="0" borderId="0" xfId="202" applyNumberFormat="1" applyFont="1"/>
    <xf numFmtId="43" fontId="1" fillId="17" borderId="13" xfId="203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43" fontId="1" fillId="0" borderId="0" xfId="203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16" borderId="0" xfId="202" applyNumberFormat="1" applyFont="1" applyFill="1" applyAlignment="1">
      <alignment horizontal="center"/>
    </xf>
    <xf numFmtId="0" fontId="2" fillId="16" borderId="0" xfId="202" applyFont="1" applyFill="1"/>
    <xf numFmtId="43" fontId="53" fillId="16" borderId="0" xfId="202" applyNumberFormat="1" applyFont="1" applyFill="1"/>
    <xf numFmtId="49" fontId="1" fillId="16" borderId="0" xfId="202" applyNumberFormat="1" applyFont="1" applyFill="1" applyAlignment="1">
      <alignment horizontal="center"/>
    </xf>
    <xf numFmtId="0" fontId="1" fillId="16" borderId="0" xfId="202" applyFont="1" applyFill="1"/>
    <xf numFmtId="43" fontId="54" fillId="16" borderId="0" xfId="202" applyNumberFormat="1" applyFont="1" applyFill="1"/>
    <xf numFmtId="43" fontId="1" fillId="16" borderId="0" xfId="203" applyFont="1" applyFill="1" applyBorder="1"/>
    <xf numFmtId="3" fontId="1" fillId="16" borderId="0" xfId="202" applyNumberFormat="1" applyFont="1" applyFill="1" applyBorder="1"/>
    <xf numFmtId="3" fontId="2" fillId="16" borderId="0" xfId="202" applyNumberFormat="1" applyFont="1" applyFill="1" applyBorder="1"/>
    <xf numFmtId="8" fontId="2" fillId="0" borderId="0" xfId="202" applyNumberFormat="1" applyFont="1" applyFill="1" applyBorder="1"/>
    <xf numFmtId="49" fontId="58" fillId="0" borderId="0" xfId="202" applyNumberFormat="1" applyFont="1" applyFill="1" applyAlignment="1">
      <alignment horizontal="center"/>
    </xf>
    <xf numFmtId="0" fontId="58" fillId="0" borderId="0" xfId="202" applyFont="1" applyFill="1"/>
    <xf numFmtId="49" fontId="59" fillId="0" borderId="0" xfId="202" applyNumberFormat="1" applyFont="1" applyFill="1" applyAlignment="1">
      <alignment horizontal="center"/>
    </xf>
    <xf numFmtId="0" fontId="59" fillId="0" borderId="0" xfId="202" applyFont="1" applyFill="1"/>
    <xf numFmtId="49" fontId="60" fillId="0" borderId="0" xfId="202" applyNumberFormat="1" applyFont="1" applyFill="1" applyAlignment="1">
      <alignment horizontal="center"/>
    </xf>
    <xf numFmtId="0" fontId="60" fillId="0" borderId="0" xfId="202" applyFont="1" applyFill="1"/>
    <xf numFmtId="43" fontId="61" fillId="0" borderId="0" xfId="202" applyNumberFormat="1" applyFont="1" applyFill="1"/>
    <xf numFmtId="3" fontId="60" fillId="0" borderId="0" xfId="202" applyNumberFormat="1" applyFont="1" applyFill="1" applyBorder="1"/>
    <xf numFmtId="0" fontId="61" fillId="0" borderId="0" xfId="202" applyFont="1" applyFill="1"/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6" xfId="0" applyFill="1" applyBorder="1"/>
    <xf numFmtId="0" fontId="0" fillId="0" borderId="25" xfId="0" applyFill="1" applyBorder="1"/>
    <xf numFmtId="0" fontId="0" fillId="0" borderId="2" xfId="0" applyFill="1" applyBorder="1"/>
    <xf numFmtId="0" fontId="0" fillId="0" borderId="20" xfId="0" applyBorder="1"/>
    <xf numFmtId="0" fontId="0" fillId="0" borderId="8" xfId="0" applyBorder="1"/>
    <xf numFmtId="0" fontId="1" fillId="16" borderId="22" xfId="202" applyFont="1" applyFill="1" applyBorder="1" applyAlignment="1">
      <alignment horizontal="center" vertical="center" wrapText="1"/>
    </xf>
    <xf numFmtId="0" fontId="1" fillId="16" borderId="6" xfId="202" applyFont="1" applyFill="1" applyBorder="1" applyAlignment="1">
      <alignment horizontal="center" vertical="center"/>
    </xf>
    <xf numFmtId="0" fontId="1" fillId="16" borderId="6" xfId="202" applyFont="1" applyFill="1" applyBorder="1" applyAlignment="1">
      <alignment horizontal="center"/>
    </xf>
    <xf numFmtId="0" fontId="1" fillId="16" borderId="4" xfId="202" applyFont="1" applyFill="1" applyBorder="1" applyAlignment="1">
      <alignment horizontal="center"/>
    </xf>
    <xf numFmtId="14" fontId="1" fillId="15" borderId="13" xfId="203" applyNumberFormat="1" applyFont="1" applyFill="1" applyBorder="1" applyAlignment="1">
      <alignment vertical="center" wrapText="1"/>
    </xf>
    <xf numFmtId="0" fontId="57" fillId="0" borderId="0" xfId="202" applyFont="1" applyFill="1" applyBorder="1" applyAlignment="1">
      <alignment vertical="center"/>
    </xf>
    <xf numFmtId="49" fontId="7" fillId="0" borderId="0" xfId="202" applyNumberFormat="1" applyFont="1" applyFill="1" applyBorder="1" applyAlignment="1">
      <alignment horizontal="center"/>
    </xf>
    <xf numFmtId="10" fontId="57" fillId="0" borderId="0" xfId="202" applyNumberFormat="1" applyFont="1" applyFill="1" applyBorder="1" applyAlignment="1">
      <alignment vertical="center"/>
    </xf>
    <xf numFmtId="0" fontId="1" fillId="0" borderId="7" xfId="202" applyFont="1" applyBorder="1" applyAlignment="1">
      <alignment vertical="center"/>
    </xf>
    <xf numFmtId="10" fontId="1" fillId="15" borderId="1" xfId="202" applyNumberFormat="1" applyFont="1" applyFill="1" applyBorder="1" applyAlignment="1">
      <alignment vertical="center"/>
    </xf>
    <xf numFmtId="0" fontId="49" fillId="0" borderId="27" xfId="0" applyFont="1" applyBorder="1" applyAlignment="1">
      <alignment vertical="center" wrapText="1"/>
    </xf>
    <xf numFmtId="168" fontId="49" fillId="17" borderId="28" xfId="0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vertical="center" wrapText="1"/>
    </xf>
    <xf numFmtId="191" fontId="49" fillId="17" borderId="30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 vertical="center" wrapText="1"/>
    </xf>
    <xf numFmtId="2" fontId="49" fillId="17" borderId="32" xfId="0" applyNumberFormat="1" applyFont="1" applyFill="1" applyBorder="1" applyAlignment="1">
      <alignment horizontal="center"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56" fillId="0" borderId="6" xfId="202" applyNumberFormat="1" applyFont="1" applyBorder="1" applyAlignment="1">
      <alignment horizontal="left" vertical="center" wrapText="1" indent="4"/>
    </xf>
    <xf numFmtId="0" fontId="2" fillId="0" borderId="22" xfId="202" applyNumberFormat="1" applyFont="1" applyBorder="1" applyAlignment="1">
      <alignment horizontal="left" vertical="center" wrapText="1"/>
    </xf>
    <xf numFmtId="0" fontId="1" fillId="16" borderId="22" xfId="202" applyFont="1" applyFill="1" applyBorder="1" applyAlignment="1">
      <alignment horizontal="center" vertical="center"/>
    </xf>
    <xf numFmtId="0" fontId="1" fillId="16" borderId="6" xfId="202" applyFont="1" applyFill="1" applyBorder="1" applyAlignment="1">
      <alignment horizontal="center" vertical="center"/>
    </xf>
    <xf numFmtId="0" fontId="54" fillId="16" borderId="22" xfId="202" applyFont="1" applyFill="1" applyBorder="1" applyAlignment="1">
      <alignment horizontal="center" vertical="center"/>
    </xf>
    <xf numFmtId="0" fontId="54" fillId="16" borderId="6" xfId="202" applyFont="1" applyFill="1" applyBorder="1" applyAlignment="1">
      <alignment horizontal="center" vertical="center"/>
    </xf>
    <xf numFmtId="0" fontId="43" fillId="16" borderId="22" xfId="202" applyFont="1" applyFill="1" applyBorder="1" applyAlignment="1">
      <alignment horizontal="center" vertical="center" wrapText="1"/>
    </xf>
    <xf numFmtId="0" fontId="43" fillId="16" borderId="3" xfId="202" applyFont="1" applyFill="1" applyBorder="1" applyAlignment="1">
      <alignment horizontal="center" vertical="center" wrapText="1"/>
    </xf>
    <xf numFmtId="0" fontId="1" fillId="16" borderId="19" xfId="202" applyFont="1" applyFill="1" applyBorder="1" applyAlignment="1">
      <alignment horizontal="center" vertical="center"/>
    </xf>
    <xf numFmtId="0" fontId="1" fillId="16" borderId="21" xfId="202" applyFont="1" applyFill="1" applyBorder="1" applyAlignment="1">
      <alignment horizontal="center" vertical="center"/>
    </xf>
  </cellXfs>
  <cellStyles count="205">
    <cellStyle name="_x000a_bidires=100_x000d_" xfId="3"/>
    <cellStyle name="_~6099726" xfId="4"/>
    <cellStyle name="_03_Отчетные_Производство" xfId="5"/>
    <cellStyle name="_computer equipment soft servise" xfId="6"/>
    <cellStyle name="_FFF" xfId="7"/>
    <cellStyle name="_FFF_New Form10_2" xfId="8"/>
    <cellStyle name="_FFF_Nsi" xfId="9"/>
    <cellStyle name="_FFF_Nsi_1" xfId="10"/>
    <cellStyle name="_FFF_Nsi_139" xfId="11"/>
    <cellStyle name="_FFF_Nsi_140" xfId="12"/>
    <cellStyle name="_FFF_Nsi_140(Зах)" xfId="13"/>
    <cellStyle name="_FFF_Nsi_140_mod" xfId="14"/>
    <cellStyle name="_FFF_Summary" xfId="15"/>
    <cellStyle name="_FFF_Tax_form_1кв_3" xfId="16"/>
    <cellStyle name="_FFF_БКЭ" xfId="17"/>
    <cellStyle name="_Final_Book_010301" xfId="18"/>
    <cellStyle name="_Final_Book_010301_New Form10_2" xfId="19"/>
    <cellStyle name="_Final_Book_010301_Nsi" xfId="20"/>
    <cellStyle name="_Final_Book_010301_Nsi_1" xfId="21"/>
    <cellStyle name="_Final_Book_010301_Nsi_139" xfId="22"/>
    <cellStyle name="_Final_Book_010301_Nsi_140" xfId="23"/>
    <cellStyle name="_Final_Book_010301_Nsi_140(Зах)" xfId="24"/>
    <cellStyle name="_Final_Book_010301_Nsi_140_mod" xfId="25"/>
    <cellStyle name="_Final_Book_010301_Summary" xfId="26"/>
    <cellStyle name="_Final_Book_010301_Tax_form_1кв_3" xfId="27"/>
    <cellStyle name="_Final_Book_010301_БКЭ" xfId="28"/>
    <cellStyle name="_model" xfId="29"/>
    <cellStyle name="_New_Sofi" xfId="30"/>
    <cellStyle name="_New_Sofi_FFF" xfId="31"/>
    <cellStyle name="_New_Sofi_New Form10_2" xfId="32"/>
    <cellStyle name="_New_Sofi_Nsi" xfId="33"/>
    <cellStyle name="_New_Sofi_Nsi_1" xfId="34"/>
    <cellStyle name="_New_Sofi_Nsi_139" xfId="35"/>
    <cellStyle name="_New_Sofi_Nsi_140" xfId="36"/>
    <cellStyle name="_New_Sofi_Nsi_140(Зах)" xfId="37"/>
    <cellStyle name="_New_Sofi_Nsi_140_mod" xfId="38"/>
    <cellStyle name="_New_Sofi_Summary" xfId="39"/>
    <cellStyle name="_New_Sofi_Tax_form_1кв_3" xfId="40"/>
    <cellStyle name="_New_Sofi_БКЭ" xfId="41"/>
    <cellStyle name="_Nsi" xfId="42"/>
    <cellStyle name="_АГ" xfId="43"/>
    <cellStyle name="_АГ_БДР коррект" xfId="44"/>
    <cellStyle name="_АГ_Бюджет РТК 2008 план1" xfId="45"/>
    <cellStyle name="_АГ_Копия Приложение 7 Альбом плановых форм11" xfId="46"/>
    <cellStyle name="_АГ_Приложение 22 Альбом форм ДЭФ" xfId="47"/>
    <cellStyle name="_АГ_Приложение 22 Альбом форм ДЭФ_Копия Приложение 7 Альбом плановых форм11" xfId="48"/>
    <cellStyle name="_АГ_Приложение 22 Альбом форм ДЭФ_Приложение 7 Альбом плановых форм1" xfId="49"/>
    <cellStyle name="_АГ_Приложение 7 Альбом плановых форм1" xfId="50"/>
    <cellStyle name="_БДР04м05" xfId="51"/>
    <cellStyle name="_График реализации проектовa_3" xfId="52"/>
    <cellStyle name="_Дозакл 5 мес.2000" xfId="53"/>
    <cellStyle name="_Ежедекадная справка о векселях в обращении" xfId="54"/>
    <cellStyle name="_Ежедекадная справка о движении заемных средств" xfId="55"/>
    <cellStyle name="_Ежедекадная справка о движении заемных средств (2)" xfId="56"/>
    <cellStyle name="_Книга3" xfId="57"/>
    <cellStyle name="_Книга3_New Form10_2" xfId="58"/>
    <cellStyle name="_Книга3_Nsi" xfId="59"/>
    <cellStyle name="_Книга3_Nsi_1" xfId="60"/>
    <cellStyle name="_Книга3_Nsi_139" xfId="61"/>
    <cellStyle name="_Книга3_Nsi_140" xfId="62"/>
    <cellStyle name="_Книга3_Nsi_140(Зах)" xfId="63"/>
    <cellStyle name="_Книга3_Nsi_140_mod" xfId="64"/>
    <cellStyle name="_Книга3_Summary" xfId="65"/>
    <cellStyle name="_Книга3_Tax_form_1кв_3" xfId="66"/>
    <cellStyle name="_Книга3_БКЭ" xfId="67"/>
    <cellStyle name="_Книга7" xfId="68"/>
    <cellStyle name="_Книга7_New Form10_2" xfId="69"/>
    <cellStyle name="_Книга7_Nsi" xfId="70"/>
    <cellStyle name="_Книга7_Nsi_1" xfId="71"/>
    <cellStyle name="_Книга7_Nsi_139" xfId="72"/>
    <cellStyle name="_Книга7_Nsi_140" xfId="73"/>
    <cellStyle name="_Книга7_Nsi_140(Зах)" xfId="74"/>
    <cellStyle name="_Книга7_Nsi_140_mod" xfId="75"/>
    <cellStyle name="_Книга7_Summary" xfId="76"/>
    <cellStyle name="_Книга7_Tax_form_1кв_3" xfId="77"/>
    <cellStyle name="_Книга7_БКЭ" xfId="78"/>
    <cellStyle name="_Куликова ОПП" xfId="79"/>
    <cellStyle name="_отчетность_31" xfId="80"/>
    <cellStyle name="_план ПП" xfId="81"/>
    <cellStyle name="_ПП план-факт" xfId="82"/>
    <cellStyle name="_Прик РКС-265-п от 21.11.2005г. прил 1 к Регламенту" xfId="83"/>
    <cellStyle name="_ПРИЛ. 2003_ЧТЭ" xfId="84"/>
    <cellStyle name="_Приложение № 1 к регламенту по формированию Инвестиционной программы" xfId="85"/>
    <cellStyle name="_Приложение № 1 к регламенту по формированию Инвестиционной программы_2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101"/>
    <cellStyle name="‡ђѓћ‹ћ‚ћљ1" xfId="99"/>
    <cellStyle name="‡ђѓћ‹ћ‚ћљ2" xfId="100"/>
    <cellStyle name="’ћѓћ‚›‰" xfId="92"/>
    <cellStyle name="0,00;0;" xfId="102"/>
    <cellStyle name="3d" xfId="103"/>
    <cellStyle name="Aaia?iue [0]_?anoiau" xfId="104"/>
    <cellStyle name="Aaia?iue_?anoiau" xfId="105"/>
    <cellStyle name="Aeia?nnueea" xfId="106"/>
    <cellStyle name="Calc Currency (0)" xfId="107"/>
    <cellStyle name="Comma [0]_(1)" xfId="108"/>
    <cellStyle name="Comma_(1)" xfId="109"/>
    <cellStyle name="Currency [0]" xfId="110"/>
    <cellStyle name="Currency_(1)" xfId="111"/>
    <cellStyle name="Đ_x0010_" xfId="112"/>
    <cellStyle name="Đ_x0010_?䥘Ȏ_x0013_⤀጖ē??䆈Ȏ_x0013_⬀ጘē_x0010_?䦄Ȏ" xfId="113"/>
    <cellStyle name="Đ_x0010_?䥘Ȏ_x0013_⤀጖ē??䆈Ȏ_x0013_⬀ጘē_x0010_?䦄Ȏ 1" xfId="114"/>
    <cellStyle name="Đ_x0010_?䥘Ȏ_x0013_⤀጖ē??䆈Ȏ_x0013_⬀ጘē_x0010_?䦄Ȏ_Приложение 22 Альбом форм ДЭФ" xfId="115"/>
    <cellStyle name="Đ_x0010__Бюджет РТК 2008 план1" xfId="116"/>
    <cellStyle name="Dezimal [0]_Compiling Utility Macros" xfId="117"/>
    <cellStyle name="Dezimal_Compiling Utility Macros" xfId="118"/>
    <cellStyle name="Euro" xfId="119"/>
    <cellStyle name="F2" xfId="120"/>
    <cellStyle name="F3" xfId="121"/>
    <cellStyle name="F4" xfId="122"/>
    <cellStyle name="F5" xfId="123"/>
    <cellStyle name="F6" xfId="124"/>
    <cellStyle name="F7" xfId="125"/>
    <cellStyle name="F8" xfId="126"/>
    <cellStyle name="Followed Hyperlink" xfId="127"/>
    <cellStyle name="Header1" xfId="128"/>
    <cellStyle name="Header2" xfId="129"/>
    <cellStyle name="Heading 1" xfId="130"/>
    <cellStyle name="Hyperlink" xfId="131"/>
    <cellStyle name="Iau?iue_?anoiau" xfId="132"/>
    <cellStyle name="Input" xfId="133"/>
    <cellStyle name="Ioe?uaaaoayny aeia?nnueea" xfId="134"/>
    <cellStyle name="ISO" xfId="135"/>
    <cellStyle name="JR Cells No Values" xfId="136"/>
    <cellStyle name="JR_ formula" xfId="137"/>
    <cellStyle name="JRchapeau" xfId="138"/>
    <cellStyle name="Just_Table" xfId="139"/>
    <cellStyle name="Milliers_FA_JUIN_2004" xfId="140"/>
    <cellStyle name="Monйtaire [0]_Conversion Summary" xfId="141"/>
    <cellStyle name="Monйtaire_Conversion Summary" xfId="142"/>
    <cellStyle name="Normal_12" xfId="143"/>
    <cellStyle name="Normal1" xfId="144"/>
    <cellStyle name="normбlnм_laroux" xfId="145"/>
    <cellStyle name="Oeiainiaue [0]_?anoiau" xfId="146"/>
    <cellStyle name="Oeiainiaue_?anoiau" xfId="147"/>
    <cellStyle name="Ouny?e [0]_?anoiau" xfId="148"/>
    <cellStyle name="Ouny?e_?anoiau" xfId="149"/>
    <cellStyle name="Paaotsikko" xfId="150"/>
    <cellStyle name="Price_Body" xfId="151"/>
    <cellStyle name="protect" xfId="152"/>
    <cellStyle name="Pддotsikko" xfId="153"/>
    <cellStyle name="QTitle" xfId="154"/>
    <cellStyle name="range" xfId="155"/>
    <cellStyle name="Standard_Anpassen der Amortisation" xfId="156"/>
    <cellStyle name="t2" xfId="157"/>
    <cellStyle name="Tioma Back" xfId="158"/>
    <cellStyle name="Tioma Cells No Values" xfId="159"/>
    <cellStyle name="Tioma formula" xfId="160"/>
    <cellStyle name="Tioma Input" xfId="161"/>
    <cellStyle name="Tioma style" xfId="162"/>
    <cellStyle name="Validation" xfId="163"/>
    <cellStyle name="Valiotsikko" xfId="164"/>
    <cellStyle name="Vдliotsikko" xfId="165"/>
    <cellStyle name="Währung [0]_Compiling Utility Macros" xfId="166"/>
    <cellStyle name="Währung_Compiling Utility Macros" xfId="167"/>
    <cellStyle name="YelNumbersCurr" xfId="168"/>
    <cellStyle name="Беззащитный" xfId="169"/>
    <cellStyle name="Денежный 2" xfId="170"/>
    <cellStyle name="Защитный" xfId="171"/>
    <cellStyle name="Обычный" xfId="0" builtinId="0"/>
    <cellStyle name="Обычный 10" xfId="204"/>
    <cellStyle name="Обычный 2" xfId="2"/>
    <cellStyle name="Обычный 3" xfId="1"/>
    <cellStyle name="Обычный 4" xfId="172"/>
    <cellStyle name="Обычный 4 2" xfId="173"/>
    <cellStyle name="Обычный 4_План по общехозяйственным на 2008г" xfId="174"/>
    <cellStyle name="Обычный 5" xfId="175"/>
    <cellStyle name="Обычный 6" xfId="176"/>
    <cellStyle name="Обычный 7" xfId="177"/>
    <cellStyle name="Обычный 8" xfId="178"/>
    <cellStyle name="Обычный 9" xfId="202"/>
    <cellStyle name="Поле ввода" xfId="179"/>
    <cellStyle name="Процентный 2" xfId="180"/>
    <cellStyle name="Процентный 3" xfId="181"/>
    <cellStyle name="Процентный 4" xfId="182"/>
    <cellStyle name="Стиль 1" xfId="183"/>
    <cellStyle name="Тысячи [0]_27.02 скоррект. " xfId="184"/>
    <cellStyle name="Тысячи [а]" xfId="185"/>
    <cellStyle name="Тысячи_27.02 скоррект. " xfId="186"/>
    <cellStyle name="Финансовый" xfId="203" builtinId="3"/>
    <cellStyle name="Финансовый 2" xfId="187"/>
    <cellStyle name="Формулы" xfId="188"/>
    <cellStyle name="Џђћ–…ќ’ќ›‰" xfId="189"/>
    <cellStyle name="ܘ_x0008_" xfId="190"/>
    <cellStyle name="ܘ_x0008_?䈌Ȏ㘛䤀ጛܛ_x0008_?䨐Ȏ㘛䤀ጛܛ_x0008_?䉜Ȏ㘛伀ᤛ" xfId="191"/>
    <cellStyle name="ܘ_x0008_?䈌Ȏ㘛䤀ጛܛ_x0008_?䨐Ȏ㘛䤀ጛܛ_x0008_?䉜Ȏ㘛伀ᤛ 1" xfId="192"/>
    <cellStyle name="ܛ_x0008_" xfId="193"/>
    <cellStyle name="ܛ_x0008_?䉜Ȏ㘛伀ᤛܛ_x0008_?偬Ȏ?ഀ഍č_x0001_?䊴Ȏ?ကတĐ_x0001_Ҡ" xfId="194"/>
    <cellStyle name="ܛ_x0008_?䉜Ȏ㘛伀ᤛܛ_x0008_?偬Ȏ?ഀ഍č_x0001_?䊴Ȏ?ကတĐ_x0001_Ҡ 1" xfId="195"/>
    <cellStyle name="ܛ_x0008_?䉜Ȏ㘛伀ᤛܛ_x0008_?偬Ȏ?ഀ഍č_x0001_?䊴Ȏ?ကတĐ_x0001_Ҡ_БДР С44о БДДС ок03" xfId="196"/>
    <cellStyle name="ܛ_x0008__План по общехозяйственным" xfId="197"/>
    <cellStyle name="㐀കܒ_x0008_" xfId="198"/>
    <cellStyle name="㐀കܒ_x0008_?䆴Ȏ㘛伀ᤛܛ_x0008_?䧀Ȏ〘䤀ᤘ" xfId="199"/>
    <cellStyle name="㐀കܒ_x0008_?䆴Ȏ㘛伀ᤛܛ_x0008_?䧀Ȏ〘䤀ᤘ 1" xfId="200"/>
    <cellStyle name="㐀കܒ_x0008_?䆴Ȏ㘛伀ᤛܛ_x0008_?䧀Ȏ〘䤀ᤘ_БДР С44о БДДС ок03" xfId="201"/>
  </cellStyles>
  <dxfs count="0"/>
  <tableStyles count="0" defaultTableStyle="TableStyleMedium2" defaultPivotStyle="PivotStyleLight16"/>
  <colors>
    <mruColors>
      <color rgb="FFD5FFD5"/>
      <color rgb="FFFFFFCC"/>
      <color rgb="FFDEE8F2"/>
      <color rgb="FFEEF3F8"/>
      <color rgb="FFB7FFB7"/>
      <color rgb="FFCCFFCC"/>
      <color rgb="FF29A6A3"/>
      <color rgb="FFFFCCCC"/>
      <color rgb="FF33CC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60;&#1080;&#1085;&#1072;&#1085;&#1089;&#1099;/&#1058;&#1072;&#1088;&#1080;&#1092;&#1099;/00.%20&#1056;&#1072;&#1073;&#1086;&#1095;&#1080;&#1077;/3_&#1058;&#1077;&#1082;&#1091;&#1097;&#1072;&#1103;%20&#1088;&#1072;&#1073;&#1086;&#1090;&#1072;/&#1042;&#1083;&#1072;&#1076;&#1080;&#1084;&#1080;&#1088;/&#1048;&#1055;%20&#1087;&#1086;&#1082;&#1091;&#1087;&#1082;&#1072;%20&#1086;&#1092;&#1080;&#1089;&#1072;/ai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60;&#1080;&#1085;&#1072;&#1085;&#1089;&#1099;/&#1058;&#1072;&#1088;&#1080;&#1092;&#1099;/03.%20&#1056;&#1072;&#1079;&#1074;&#1080;&#1090;&#1080;&#1077;%20&#1090;&#1077;&#1088;&#1088;&#1080;&#1090;&#1086;&#1088;&#1080;&#1081;/&#1045;&#1075;&#1086;&#1088;&#1100;&#1077;&#1074;&#1089;&#1082;/Model_&#1045;&#1075;&#1086;&#1088;&#1100;&#1077;&#1074;&#1089;&#1082;_&#1074;&#1086;&#1076;&#1072;%2028.0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60;&#1080;&#1085;&#1072;&#1085;&#1089;&#1099;/&#1058;&#1072;&#1088;&#1080;&#1092;&#1099;/00.%20&#1056;&#1072;&#1073;&#1086;&#1095;&#1080;&#1077;/3_&#1058;&#1077;&#1082;&#1091;&#1097;&#1072;&#1103;%20&#1088;&#1072;&#1073;&#1086;&#1090;&#1072;/&#1042;&#1083;&#1072;&#1076;&#1080;&#1084;&#1080;&#1088;/&#1048;&#1055;%20&#1087;&#1086;&#1082;&#1091;&#1087;&#1082;&#1072;%20&#1086;&#1092;&#1080;&#1089;&#1072;/&#1055;&#1088;&#1080;&#1083;&#1086;&#1078;%20&#1082;%20&#1079;&#1072;&#1082;&#1083;&#1102;&#1095;%20&#1042;&#1050;&#1057;%20&#1087;&#1086;&#1082;&#1091;&#1087;&#1082;&#1072;%20&#1079;&#1076;&#1072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56;&#1072;&#1079;&#1088;&#1072;&#1073;&#1086;&#1090;&#1082;&#1072;/&#1040;&#1083;&#1100;&#1090;-&#1048;&#1085;&#1074;&#1077;&#1089;&#1090;%206/ai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60;&#1080;&#1085;&#1072;&#1085;&#1089;&#1099;/&#1058;&#1072;&#1088;&#1080;&#1092;&#1099;/03.%20&#1056;&#1072;&#1079;&#1074;&#1080;&#1090;&#1080;&#1077;%20&#1090;&#1077;&#1088;&#1088;&#1080;&#1090;&#1086;&#1088;&#1080;&#1081;/&#1045;&#1075;&#1086;&#1088;&#1100;&#1077;&#1074;&#1089;&#1082;/Model_&#1045;&#1075;&#1086;&#1088;&#1100;&#1077;&#1074;&#1089;&#1082;_&#1090;&#1077;&#1087;&#1083;&#1086;_&#1074;&#1072;&#1088;&#1080;&#1072;&#1085;&#1090;&#8470;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тфель"/>
      <sheetName val="Отчет"/>
      <sheetName val="Options"/>
      <sheetName val="Language"/>
      <sheetName val="ai6"/>
    </sheetNames>
    <sheetDataSet>
      <sheetData sheetId="0"/>
      <sheetData sheetId="1"/>
      <sheetData sheetId="2">
        <row r="5">
          <cell r="B5" t="str">
            <v>6.00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3">
        <row r="2">
          <cell r="A2">
            <v>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Result"/>
      <sheetName val="Модель"/>
      <sheetName val="Сценарии"/>
      <sheetName val="Sensitive"/>
      <sheetName val="Сбыт"/>
      <sheetName val="Динамика тарифов"/>
      <sheetName val="Выручка"/>
      <sheetName val="ПП_вода"/>
      <sheetName val="ПП_стоки "/>
      <sheetName val="ПП_тепло"/>
      <sheetName val="Примечания"/>
      <sheetName val="ЕБРР"/>
      <sheetName val="Лист1"/>
      <sheetName val="Index"/>
      <sheetName val="91.1"/>
      <sheetName val="Начисление.оплата"/>
    </sheetNames>
    <sheetDataSet>
      <sheetData sheetId="0" refreshError="1"/>
      <sheetData sheetId="1">
        <row r="1">
          <cell r="A1" t="str">
            <v>Проект "Егорьевск_вода"</v>
          </cell>
        </row>
        <row r="4">
          <cell r="C4">
            <v>2</v>
          </cell>
        </row>
        <row r="46">
          <cell r="C46">
            <v>2</v>
          </cell>
        </row>
      </sheetData>
      <sheetData sheetId="2">
        <row r="86">
          <cell r="K86">
            <v>-178063.1014374985</v>
          </cell>
        </row>
      </sheetData>
      <sheetData sheetId="3">
        <row r="4">
          <cell r="A4">
            <v>2</v>
          </cell>
        </row>
        <row r="74">
          <cell r="B74">
            <v>0.03</v>
          </cell>
        </row>
        <row r="76">
          <cell r="B76">
            <v>2.1999999999999999E-2</v>
          </cell>
        </row>
        <row r="77">
          <cell r="B77">
            <v>0.1</v>
          </cell>
        </row>
        <row r="78">
          <cell r="B78">
            <v>50000</v>
          </cell>
        </row>
      </sheetData>
      <sheetData sheetId="4">
        <row r="31">
          <cell r="K31">
            <v>0</v>
          </cell>
        </row>
      </sheetData>
      <sheetData sheetId="5" refreshError="1"/>
      <sheetData sheetId="6">
        <row r="13">
          <cell r="E13">
            <v>0</v>
          </cell>
          <cell r="F13">
            <v>0</v>
          </cell>
          <cell r="G13">
            <v>0</v>
          </cell>
        </row>
        <row r="18">
          <cell r="H18">
            <v>-34.61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9">
          <cell r="E29">
            <v>12.65</v>
          </cell>
          <cell r="F29">
            <v>13.38</v>
          </cell>
          <cell r="G29">
            <v>15.39</v>
          </cell>
          <cell r="H29">
            <v>16.235590550897232</v>
          </cell>
        </row>
        <row r="37">
          <cell r="E37">
            <v>13.2</v>
          </cell>
          <cell r="F37">
            <v>14.14</v>
          </cell>
          <cell r="G37">
            <v>16.260000000000002</v>
          </cell>
          <cell r="H37">
            <v>17.094988441614944</v>
          </cell>
        </row>
      </sheetData>
      <sheetData sheetId="7" refreshError="1"/>
      <sheetData sheetId="8" refreshError="1"/>
      <sheetData sheetId="9" refreshError="1"/>
      <sheetData sheetId="10"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2">
          <cell r="L12">
            <v>0</v>
          </cell>
        </row>
        <row r="13">
          <cell r="L1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Данные ВСК"/>
      <sheetName val="Данные по презентации"/>
      <sheetName val="Вариант РКС!"/>
      <sheetName val="Оптимизм"/>
      <sheetName val="Пессимизм "/>
      <sheetName val="Вариант ВКС 1"/>
      <sheetName val="Вариант ВКС 2 уточненный"/>
      <sheetName val="Лист1"/>
    </sheetNames>
    <sheetDataSet>
      <sheetData sheetId="0">
        <row r="77">
          <cell r="B77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программе"/>
      <sheetName val="Компания"/>
      <sheetName val="Проект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>
        <row r="17">
          <cell r="D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Result"/>
      <sheetName val="Модель"/>
      <sheetName val="Сценарии"/>
      <sheetName val="Sensitive"/>
      <sheetName val="Сбыт"/>
      <sheetName val="Динамика тарифов"/>
      <sheetName val="Выручка"/>
      <sheetName val="ПП_тепло"/>
      <sheetName val="ПП_вода"/>
      <sheetName val="ПП_стоки"/>
      <sheetName val="Примечания"/>
      <sheetName val="Лист1"/>
      <sheetName val="Index"/>
      <sheetName val="Начисление.оплата"/>
    </sheetNames>
    <sheetDataSet>
      <sheetData sheetId="0"/>
      <sheetData sheetId="1">
        <row r="1">
          <cell r="A1" t="str">
            <v>Проект "Егорьевск_тепло"</v>
          </cell>
        </row>
      </sheetData>
      <sheetData sheetId="2"/>
      <sheetData sheetId="3">
        <row r="4">
          <cell r="A4">
            <v>2</v>
          </cell>
        </row>
      </sheetData>
      <sheetData sheetId="4">
        <row r="9">
          <cell r="K9">
            <v>0</v>
          </cell>
        </row>
      </sheetData>
      <sheetData sheetId="5"/>
      <sheetData sheetId="6">
        <row r="13">
          <cell r="E13">
            <v>0</v>
          </cell>
        </row>
      </sheetData>
      <sheetData sheetId="7">
        <row r="14">
          <cell r="H14">
            <v>1657.3101300921521</v>
          </cell>
        </row>
      </sheetData>
      <sheetData sheetId="8">
        <row r="6">
          <cell r="N6">
            <v>0.93884764470139948</v>
          </cell>
        </row>
      </sheetData>
      <sheetData sheetId="9">
        <row r="9">
          <cell r="K9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91"/>
  <sheetViews>
    <sheetView showGridLines="0" zoomScale="115" zoomScaleNormal="115" workbookViewId="0">
      <selection activeCell="E14" sqref="E14"/>
    </sheetView>
  </sheetViews>
  <sheetFormatPr defaultRowHeight="12" x14ac:dyDescent="0.2"/>
  <cols>
    <col min="1" max="1" width="4.42578125" style="1" customWidth="1"/>
    <col min="2" max="2" width="3" style="1" customWidth="1"/>
    <col min="3" max="3" width="31.140625" customWidth="1"/>
    <col min="4" max="4" width="23.42578125" customWidth="1"/>
    <col min="5" max="6" width="13" customWidth="1"/>
    <col min="16" max="16" width="9.140625" hidden="1" customWidth="1"/>
    <col min="17" max="17" width="8.28515625" hidden="1" customWidth="1"/>
    <col min="18" max="18" width="9.140625" hidden="1" customWidth="1"/>
    <col min="19" max="19" width="0" hidden="1" customWidth="1"/>
  </cols>
  <sheetData>
    <row r="1" spans="1:19" s="1" customFormat="1" ht="15.75" x14ac:dyDescent="0.25">
      <c r="A1" s="118"/>
      <c r="B1" s="118"/>
      <c r="C1" s="118"/>
      <c r="D1" s="118"/>
      <c r="E1" s="118"/>
      <c r="F1" s="118"/>
      <c r="G1" s="118"/>
    </row>
    <row r="2" spans="1:19" ht="12.75" thickBot="1" x14ac:dyDescent="0.25">
      <c r="C2" s="39"/>
      <c r="D2" s="39"/>
      <c r="E2" s="39"/>
      <c r="F2" s="39"/>
    </row>
    <row r="3" spans="1:19" s="1" customFormat="1" ht="12.75" thickBot="1" x14ac:dyDescent="0.25">
      <c r="B3" s="32"/>
      <c r="C3" s="33"/>
      <c r="D3" s="33"/>
      <c r="E3" s="33"/>
      <c r="F3" s="33"/>
      <c r="G3" s="34"/>
    </row>
    <row r="4" spans="1:19" s="27" customFormat="1" ht="32.25" customHeight="1" x14ac:dyDescent="0.2">
      <c r="B4" s="35"/>
      <c r="C4" s="66" t="s">
        <v>56</v>
      </c>
      <c r="D4" s="115" t="s">
        <v>83</v>
      </c>
      <c r="E4" s="116"/>
      <c r="F4" s="117"/>
      <c r="G4" s="30"/>
      <c r="P4" s="91" t="s">
        <v>89</v>
      </c>
      <c r="Q4" s="89" t="s">
        <v>62</v>
      </c>
      <c r="R4" s="88">
        <v>2015</v>
      </c>
      <c r="S4" s="88" t="s">
        <v>81</v>
      </c>
    </row>
    <row r="5" spans="1:19" s="27" customFormat="1" ht="12" customHeight="1" x14ac:dyDescent="0.2">
      <c r="B5" s="35"/>
      <c r="C5" s="66"/>
      <c r="D5" s="65"/>
      <c r="E5" s="65"/>
      <c r="F5" s="65"/>
      <c r="G5" s="30"/>
      <c r="P5" s="92" t="s">
        <v>90</v>
      </c>
      <c r="Q5" s="65" t="s">
        <v>63</v>
      </c>
      <c r="R5" s="28">
        <v>2016</v>
      </c>
      <c r="S5" s="28" t="s">
        <v>175</v>
      </c>
    </row>
    <row r="6" spans="1:19" s="27" customFormat="1" ht="32.25" customHeight="1" x14ac:dyDescent="0.2">
      <c r="B6" s="35"/>
      <c r="C6" s="66" t="s">
        <v>86</v>
      </c>
      <c r="D6" s="115"/>
      <c r="E6" s="116"/>
      <c r="F6" s="117"/>
      <c r="G6" s="30"/>
      <c r="P6" s="92" t="s">
        <v>91</v>
      </c>
      <c r="Q6" s="65" t="s">
        <v>60</v>
      </c>
      <c r="R6" s="28">
        <v>2017</v>
      </c>
      <c r="S6" s="28" t="s">
        <v>176</v>
      </c>
    </row>
    <row r="7" spans="1:19" s="27" customFormat="1" ht="10.5" customHeight="1" thickBot="1" x14ac:dyDescent="0.25">
      <c r="B7" s="35"/>
      <c r="C7" s="66"/>
      <c r="D7" s="65"/>
      <c r="E7" s="65"/>
      <c r="F7" s="65"/>
      <c r="G7" s="30"/>
      <c r="P7" s="92" t="s">
        <v>92</v>
      </c>
      <c r="Q7" s="65" t="s">
        <v>64</v>
      </c>
      <c r="R7" s="28">
        <v>2018</v>
      </c>
      <c r="S7" s="29" t="s">
        <v>177</v>
      </c>
    </row>
    <row r="8" spans="1:19" s="27" customFormat="1" ht="32.25" customHeight="1" x14ac:dyDescent="0.2">
      <c r="B8" s="35"/>
      <c r="C8" s="66" t="s">
        <v>57</v>
      </c>
      <c r="D8" s="115"/>
      <c r="E8" s="116"/>
      <c r="F8" s="117"/>
      <c r="G8" s="30"/>
      <c r="P8" s="92" t="s">
        <v>93</v>
      </c>
      <c r="Q8" s="65" t="s">
        <v>61</v>
      </c>
      <c r="R8" s="28">
        <v>2019</v>
      </c>
    </row>
    <row r="9" spans="1:19" s="27" customFormat="1" ht="9.75" customHeight="1" x14ac:dyDescent="0.2">
      <c r="B9" s="35"/>
      <c r="C9" s="66"/>
      <c r="D9" s="68"/>
      <c r="E9" s="68"/>
      <c r="F9" s="68"/>
      <c r="G9" s="30"/>
      <c r="P9" s="92" t="s">
        <v>94</v>
      </c>
      <c r="Q9" s="65" t="s">
        <v>65</v>
      </c>
      <c r="R9" s="28">
        <v>2020</v>
      </c>
    </row>
    <row r="10" spans="1:19" s="27" customFormat="1" ht="15.75" customHeight="1" x14ac:dyDescent="0.2">
      <c r="B10" s="35"/>
      <c r="C10" s="66" t="s">
        <v>88</v>
      </c>
      <c r="D10" s="115"/>
      <c r="E10" s="116"/>
      <c r="F10" s="117"/>
      <c r="G10" s="30"/>
      <c r="P10" s="92" t="s">
        <v>95</v>
      </c>
      <c r="Q10" s="65" t="s">
        <v>66</v>
      </c>
      <c r="R10" s="28">
        <v>2021</v>
      </c>
    </row>
    <row r="11" spans="1:19" s="31" customFormat="1" ht="12.75" x14ac:dyDescent="0.2">
      <c r="B11" s="36"/>
      <c r="C11" s="66"/>
      <c r="D11" s="65"/>
      <c r="E11" s="65"/>
      <c r="F11" s="65"/>
      <c r="G11" s="38"/>
      <c r="P11" s="92" t="s">
        <v>96</v>
      </c>
      <c r="Q11" s="65" t="s">
        <v>67</v>
      </c>
      <c r="R11" s="28">
        <v>2022</v>
      </c>
    </row>
    <row r="12" spans="1:19" s="31" customFormat="1" ht="24" x14ac:dyDescent="0.2">
      <c r="B12" s="36"/>
      <c r="C12" s="66" t="s">
        <v>58</v>
      </c>
      <c r="D12" s="37"/>
      <c r="E12" s="37"/>
      <c r="F12" s="37"/>
      <c r="G12" s="38"/>
      <c r="P12" s="92" t="s">
        <v>97</v>
      </c>
      <c r="Q12" s="65" t="s">
        <v>68</v>
      </c>
      <c r="R12" s="28">
        <v>2023</v>
      </c>
    </row>
    <row r="13" spans="1:19" s="31" customFormat="1" x14ac:dyDescent="0.2">
      <c r="B13" s="36"/>
      <c r="C13" s="43" t="s">
        <v>59</v>
      </c>
      <c r="D13" s="114"/>
      <c r="E13" s="114">
        <v>2015</v>
      </c>
      <c r="F13" s="47" t="s">
        <v>72</v>
      </c>
      <c r="G13" s="38"/>
      <c r="P13" s="92" t="s">
        <v>98</v>
      </c>
      <c r="Q13" s="37" t="s">
        <v>69</v>
      </c>
      <c r="R13" s="28">
        <v>2024</v>
      </c>
    </row>
    <row r="14" spans="1:19" s="31" customFormat="1" x14ac:dyDescent="0.2">
      <c r="B14" s="36"/>
      <c r="C14" s="43" t="s">
        <v>73</v>
      </c>
      <c r="D14" s="114"/>
      <c r="E14" s="114">
        <v>2015</v>
      </c>
      <c r="F14" s="47" t="s">
        <v>72</v>
      </c>
      <c r="G14" s="38"/>
      <c r="P14" s="92" t="s">
        <v>99</v>
      </c>
      <c r="Q14" s="37" t="s">
        <v>70</v>
      </c>
      <c r="R14" s="28">
        <v>2025</v>
      </c>
    </row>
    <row r="15" spans="1:19" s="31" customFormat="1" x14ac:dyDescent="0.2">
      <c r="B15" s="36"/>
      <c r="C15" s="37"/>
      <c r="D15" s="65"/>
      <c r="E15" s="65"/>
      <c r="F15" s="37"/>
      <c r="G15" s="38"/>
      <c r="P15" s="92" t="s">
        <v>100</v>
      </c>
      <c r="Q15" s="37" t="s">
        <v>71</v>
      </c>
      <c r="R15" s="28">
        <v>2026</v>
      </c>
    </row>
    <row r="16" spans="1:19" s="31" customFormat="1" ht="12.75" thickBot="1" x14ac:dyDescent="0.25">
      <c r="B16" s="36"/>
      <c r="C16" s="37"/>
      <c r="D16" s="37"/>
      <c r="E16" s="37"/>
      <c r="F16" s="37"/>
      <c r="G16" s="38"/>
      <c r="P16" s="92" t="s">
        <v>101</v>
      </c>
      <c r="Q16" s="90"/>
      <c r="R16" s="29">
        <v>2027</v>
      </c>
    </row>
    <row r="17" spans="2:18" s="31" customFormat="1" ht="12.75" customHeight="1" x14ac:dyDescent="0.2">
      <c r="B17" s="36"/>
      <c r="C17" s="66" t="s">
        <v>74</v>
      </c>
      <c r="D17" s="44" t="s">
        <v>2</v>
      </c>
      <c r="E17" s="62">
        <f>-'Финансовая модель'!C16</f>
        <v>0</v>
      </c>
      <c r="F17" s="46"/>
      <c r="G17" s="38"/>
      <c r="P17" s="92" t="s">
        <v>102</v>
      </c>
      <c r="Q17"/>
      <c r="R17"/>
    </row>
    <row r="18" spans="2:18" s="31" customFormat="1" ht="12.75" x14ac:dyDescent="0.2">
      <c r="B18" s="36"/>
      <c r="C18" s="66"/>
      <c r="D18" s="44"/>
      <c r="E18" s="45"/>
      <c r="F18" s="46"/>
      <c r="G18" s="38"/>
      <c r="P18" s="92" t="s">
        <v>103</v>
      </c>
      <c r="Q18"/>
      <c r="R18"/>
    </row>
    <row r="19" spans="2:18" s="31" customFormat="1" ht="25.5" x14ac:dyDescent="0.2">
      <c r="B19" s="36"/>
      <c r="C19" s="66" t="s">
        <v>75</v>
      </c>
      <c r="D19" s="44" t="s">
        <v>77</v>
      </c>
      <c r="E19" s="62">
        <f ca="1">IFERROR('Финансовая модель'!D36,0)</f>
        <v>0</v>
      </c>
      <c r="F19" s="46"/>
      <c r="G19" s="38"/>
      <c r="P19" s="92" t="s">
        <v>104</v>
      </c>
      <c r="Q19" s="1"/>
      <c r="R19" s="1"/>
    </row>
    <row r="20" spans="2:18" s="31" customFormat="1" ht="12.75" x14ac:dyDescent="0.2">
      <c r="B20" s="36"/>
      <c r="C20" s="66"/>
      <c r="D20" s="44"/>
      <c r="E20" s="45"/>
      <c r="F20" s="46"/>
      <c r="G20" s="38"/>
      <c r="P20" s="92" t="s">
        <v>105</v>
      </c>
      <c r="Q20" s="1"/>
      <c r="R20" s="1"/>
    </row>
    <row r="21" spans="2:18" s="31" customFormat="1" ht="25.5" x14ac:dyDescent="0.2">
      <c r="B21" s="36"/>
      <c r="C21" s="66" t="s">
        <v>76</v>
      </c>
      <c r="D21" s="44" t="s">
        <v>11</v>
      </c>
      <c r="E21" s="62">
        <f>IFERROR('Финансовая модель'!C46*100,0)</f>
        <v>0</v>
      </c>
      <c r="F21" s="46"/>
      <c r="G21" s="38"/>
      <c r="P21" s="92" t="s">
        <v>106</v>
      </c>
      <c r="Q21" s="1"/>
      <c r="R21" s="1"/>
    </row>
    <row r="22" spans="2:18" s="31" customFormat="1" ht="12.75" x14ac:dyDescent="0.2">
      <c r="B22" s="94"/>
      <c r="C22" s="66"/>
      <c r="D22" s="63"/>
      <c r="E22" s="64"/>
      <c r="F22" s="46"/>
      <c r="G22" s="95"/>
      <c r="P22" s="92" t="s">
        <v>107</v>
      </c>
      <c r="Q22" s="1"/>
      <c r="R22" s="1"/>
    </row>
    <row r="23" spans="2:18" ht="25.5" x14ac:dyDescent="0.2">
      <c r="B23" s="94"/>
      <c r="C23" s="66" t="s">
        <v>84</v>
      </c>
      <c r="D23" s="44" t="s">
        <v>10</v>
      </c>
      <c r="E23" s="62">
        <f>IFERROR('Финансовая модель'!C47,0)</f>
        <v>0</v>
      </c>
      <c r="F23" s="46"/>
      <c r="G23" s="95"/>
      <c r="P23" s="92" t="s">
        <v>108</v>
      </c>
    </row>
    <row r="24" spans="2:18" ht="12.75" x14ac:dyDescent="0.2">
      <c r="B24" s="94"/>
      <c r="C24" s="67"/>
      <c r="D24" s="63"/>
      <c r="E24" s="64"/>
      <c r="F24" s="46"/>
      <c r="G24" s="95"/>
      <c r="P24" s="92" t="s">
        <v>109</v>
      </c>
    </row>
    <row r="25" spans="2:18" s="1" customFormat="1" ht="12.75" x14ac:dyDescent="0.2">
      <c r="B25" s="94"/>
      <c r="C25" s="67" t="s">
        <v>178</v>
      </c>
      <c r="D25" s="63"/>
      <c r="E25" s="100"/>
      <c r="F25" s="46"/>
      <c r="G25" s="95"/>
      <c r="P25" s="92"/>
    </row>
    <row r="26" spans="2:18" s="1" customFormat="1" ht="12.75" thickBot="1" x14ac:dyDescent="0.25">
      <c r="B26" s="40"/>
      <c r="C26" s="41"/>
      <c r="D26" s="41"/>
      <c r="E26" s="41"/>
      <c r="F26" s="41"/>
      <c r="G26" s="42"/>
      <c r="P26" s="92"/>
    </row>
    <row r="27" spans="2:18" x14ac:dyDescent="0.2">
      <c r="P27" s="92" t="s">
        <v>110</v>
      </c>
    </row>
    <row r="28" spans="2:18" x14ac:dyDescent="0.2">
      <c r="P28" s="92" t="s">
        <v>111</v>
      </c>
    </row>
    <row r="29" spans="2:18" x14ac:dyDescent="0.2">
      <c r="P29" s="92" t="s">
        <v>112</v>
      </c>
    </row>
    <row r="30" spans="2:18" x14ac:dyDescent="0.2">
      <c r="P30" s="92" t="s">
        <v>113</v>
      </c>
    </row>
    <row r="31" spans="2:18" x14ac:dyDescent="0.2">
      <c r="P31" s="92" t="s">
        <v>114</v>
      </c>
    </row>
    <row r="32" spans="2:18" x14ac:dyDescent="0.2">
      <c r="P32" s="92" t="s">
        <v>115</v>
      </c>
    </row>
    <row r="33" spans="16:16" x14ac:dyDescent="0.2">
      <c r="P33" s="92" t="s">
        <v>116</v>
      </c>
    </row>
    <row r="34" spans="16:16" x14ac:dyDescent="0.2">
      <c r="P34" s="92" t="s">
        <v>117</v>
      </c>
    </row>
    <row r="35" spans="16:16" x14ac:dyDescent="0.2">
      <c r="P35" s="92" t="s">
        <v>118</v>
      </c>
    </row>
    <row r="36" spans="16:16" x14ac:dyDescent="0.2">
      <c r="P36" s="92" t="s">
        <v>119</v>
      </c>
    </row>
    <row r="37" spans="16:16" x14ac:dyDescent="0.2">
      <c r="P37" s="92" t="s">
        <v>120</v>
      </c>
    </row>
    <row r="38" spans="16:16" x14ac:dyDescent="0.2">
      <c r="P38" s="92" t="s">
        <v>121</v>
      </c>
    </row>
    <row r="39" spans="16:16" x14ac:dyDescent="0.2">
      <c r="P39" s="92" t="s">
        <v>122</v>
      </c>
    </row>
    <row r="40" spans="16:16" x14ac:dyDescent="0.2">
      <c r="P40" s="92" t="s">
        <v>123</v>
      </c>
    </row>
    <row r="41" spans="16:16" x14ac:dyDescent="0.2">
      <c r="P41" s="92" t="s">
        <v>124</v>
      </c>
    </row>
    <row r="42" spans="16:16" x14ac:dyDescent="0.2">
      <c r="P42" s="92" t="s">
        <v>125</v>
      </c>
    </row>
    <row r="43" spans="16:16" x14ac:dyDescent="0.2">
      <c r="P43" s="92" t="s">
        <v>126</v>
      </c>
    </row>
    <row r="44" spans="16:16" x14ac:dyDescent="0.2">
      <c r="P44" s="92" t="s">
        <v>127</v>
      </c>
    </row>
    <row r="45" spans="16:16" x14ac:dyDescent="0.2">
      <c r="P45" s="92" t="s">
        <v>128</v>
      </c>
    </row>
    <row r="46" spans="16:16" x14ac:dyDescent="0.2">
      <c r="P46" s="92" t="s">
        <v>129</v>
      </c>
    </row>
    <row r="47" spans="16:16" x14ac:dyDescent="0.2">
      <c r="P47" s="92" t="s">
        <v>130</v>
      </c>
    </row>
    <row r="48" spans="16:16" x14ac:dyDescent="0.2">
      <c r="P48" s="92" t="s">
        <v>131</v>
      </c>
    </row>
    <row r="49" spans="16:16" x14ac:dyDescent="0.2">
      <c r="P49" s="92" t="s">
        <v>132</v>
      </c>
    </row>
    <row r="50" spans="16:16" x14ac:dyDescent="0.2">
      <c r="P50" s="92" t="s">
        <v>133</v>
      </c>
    </row>
    <row r="51" spans="16:16" x14ac:dyDescent="0.2">
      <c r="P51" s="92" t="s">
        <v>134</v>
      </c>
    </row>
    <row r="52" spans="16:16" x14ac:dyDescent="0.2">
      <c r="P52" s="92" t="s">
        <v>135</v>
      </c>
    </row>
    <row r="53" spans="16:16" x14ac:dyDescent="0.2">
      <c r="P53" s="92" t="s">
        <v>136</v>
      </c>
    </row>
    <row r="54" spans="16:16" x14ac:dyDescent="0.2">
      <c r="P54" s="92" t="s">
        <v>137</v>
      </c>
    </row>
    <row r="55" spans="16:16" x14ac:dyDescent="0.2">
      <c r="P55" s="92" t="s">
        <v>138</v>
      </c>
    </row>
    <row r="56" spans="16:16" x14ac:dyDescent="0.2">
      <c r="P56" s="92" t="s">
        <v>139</v>
      </c>
    </row>
    <row r="57" spans="16:16" x14ac:dyDescent="0.2">
      <c r="P57" s="92" t="s">
        <v>140</v>
      </c>
    </row>
    <row r="58" spans="16:16" x14ac:dyDescent="0.2">
      <c r="P58" s="92" t="s">
        <v>141</v>
      </c>
    </row>
    <row r="59" spans="16:16" x14ac:dyDescent="0.2">
      <c r="P59" s="92" t="s">
        <v>142</v>
      </c>
    </row>
    <row r="60" spans="16:16" x14ac:dyDescent="0.2">
      <c r="P60" s="92" t="s">
        <v>143</v>
      </c>
    </row>
    <row r="61" spans="16:16" x14ac:dyDescent="0.2">
      <c r="P61" s="92" t="s">
        <v>144</v>
      </c>
    </row>
    <row r="62" spans="16:16" x14ac:dyDescent="0.2">
      <c r="P62" s="92" t="s">
        <v>145</v>
      </c>
    </row>
    <row r="63" spans="16:16" x14ac:dyDescent="0.2">
      <c r="P63" s="92" t="s">
        <v>146</v>
      </c>
    </row>
    <row r="64" spans="16:16" x14ac:dyDescent="0.2">
      <c r="P64" s="92" t="s">
        <v>147</v>
      </c>
    </row>
    <row r="65" spans="16:16" x14ac:dyDescent="0.2">
      <c r="P65" s="92" t="s">
        <v>148</v>
      </c>
    </row>
    <row r="66" spans="16:16" x14ac:dyDescent="0.2">
      <c r="P66" s="92" t="s">
        <v>149</v>
      </c>
    </row>
    <row r="67" spans="16:16" x14ac:dyDescent="0.2">
      <c r="P67" s="92" t="s">
        <v>150</v>
      </c>
    </row>
    <row r="68" spans="16:16" x14ac:dyDescent="0.2">
      <c r="P68" s="92" t="s">
        <v>151</v>
      </c>
    </row>
    <row r="69" spans="16:16" x14ac:dyDescent="0.2">
      <c r="P69" s="92" t="s">
        <v>152</v>
      </c>
    </row>
    <row r="70" spans="16:16" x14ac:dyDescent="0.2">
      <c r="P70" s="92" t="s">
        <v>153</v>
      </c>
    </row>
    <row r="71" spans="16:16" x14ac:dyDescent="0.2">
      <c r="P71" s="92" t="s">
        <v>154</v>
      </c>
    </row>
    <row r="72" spans="16:16" x14ac:dyDescent="0.2">
      <c r="P72" s="92" t="s">
        <v>155</v>
      </c>
    </row>
    <row r="73" spans="16:16" x14ac:dyDescent="0.2">
      <c r="P73" s="92" t="s">
        <v>156</v>
      </c>
    </row>
    <row r="74" spans="16:16" x14ac:dyDescent="0.2">
      <c r="P74" s="92" t="s">
        <v>157</v>
      </c>
    </row>
    <row r="75" spans="16:16" x14ac:dyDescent="0.2">
      <c r="P75" s="92" t="s">
        <v>158</v>
      </c>
    </row>
    <row r="76" spans="16:16" x14ac:dyDescent="0.2">
      <c r="P76" s="92" t="s">
        <v>159</v>
      </c>
    </row>
    <row r="77" spans="16:16" x14ac:dyDescent="0.2">
      <c r="P77" s="92" t="s">
        <v>160</v>
      </c>
    </row>
    <row r="78" spans="16:16" x14ac:dyDescent="0.2">
      <c r="P78" s="92" t="s">
        <v>161</v>
      </c>
    </row>
    <row r="79" spans="16:16" x14ac:dyDescent="0.2">
      <c r="P79" s="92" t="s">
        <v>162</v>
      </c>
    </row>
    <row r="80" spans="16:16" x14ac:dyDescent="0.2">
      <c r="P80" s="92" t="s">
        <v>163</v>
      </c>
    </row>
    <row r="81" spans="16:16" x14ac:dyDescent="0.2">
      <c r="P81" s="92" t="s">
        <v>164</v>
      </c>
    </row>
    <row r="82" spans="16:16" x14ac:dyDescent="0.2">
      <c r="P82" s="92" t="s">
        <v>165</v>
      </c>
    </row>
    <row r="83" spans="16:16" x14ac:dyDescent="0.2">
      <c r="P83" s="92" t="s">
        <v>166</v>
      </c>
    </row>
    <row r="84" spans="16:16" x14ac:dyDescent="0.2">
      <c r="P84" s="92" t="s">
        <v>167</v>
      </c>
    </row>
    <row r="85" spans="16:16" x14ac:dyDescent="0.2">
      <c r="P85" s="92" t="s">
        <v>168</v>
      </c>
    </row>
    <row r="86" spans="16:16" x14ac:dyDescent="0.2">
      <c r="P86" s="92" t="s">
        <v>169</v>
      </c>
    </row>
    <row r="87" spans="16:16" x14ac:dyDescent="0.2">
      <c r="P87" s="92" t="s">
        <v>170</v>
      </c>
    </row>
    <row r="88" spans="16:16" x14ac:dyDescent="0.2">
      <c r="P88" s="92" t="s">
        <v>171</v>
      </c>
    </row>
    <row r="89" spans="16:16" x14ac:dyDescent="0.2">
      <c r="P89" s="92" t="s">
        <v>172</v>
      </c>
    </row>
    <row r="90" spans="16:16" x14ac:dyDescent="0.2">
      <c r="P90" s="92" t="s">
        <v>173</v>
      </c>
    </row>
    <row r="91" spans="16:16" ht="12.75" thickBot="1" x14ac:dyDescent="0.25">
      <c r="P91" s="93" t="s">
        <v>174</v>
      </c>
    </row>
  </sheetData>
  <mergeCells count="5">
    <mergeCell ref="D10:F10"/>
    <mergeCell ref="A1:G1"/>
    <mergeCell ref="D4:F4"/>
    <mergeCell ref="D6:F6"/>
    <mergeCell ref="D8:F8"/>
  </mergeCells>
  <dataValidations count="6">
    <dataValidation type="list" allowBlank="1" showInputMessage="1" showErrorMessage="1" sqref="D13:D14">
      <formula1>month</formula1>
    </dataValidation>
    <dataValidation type="list" allowBlank="1" showInputMessage="1" showErrorMessage="1" sqref="E13:E14">
      <formula1>year</formula1>
    </dataValidation>
    <dataValidation type="list" allowBlank="1" showInputMessage="1" showErrorMessage="1" sqref="D11">
      <formula1>ВД</formula1>
    </dataValidation>
    <dataValidation type="list" allowBlank="1" showInputMessage="1" showErrorMessage="1" sqref="D7">
      <formula1>ДЗО</formula1>
    </dataValidation>
    <dataValidation type="list" allowBlank="1" showInputMessage="1" showErrorMessage="1" sqref="D10:F10">
      <formula1>$P$4:$P$91</formula1>
    </dataValidation>
    <dataValidation type="list" allowBlank="1" showInputMessage="1" showErrorMessage="1" sqref="D8:F8">
      <formula1>$S$4:$S$7</formula1>
    </dataValidation>
  </dataValidations>
  <pageMargins left="0.72" right="0.41" top="0.4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R50"/>
  <sheetViews>
    <sheetView showGridLines="0" tabSelected="1" view="pageBreakPreview" zoomScale="85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8" sqref="B8"/>
    </sheetView>
  </sheetViews>
  <sheetFormatPr defaultRowHeight="11.25" outlineLevelRow="1" x14ac:dyDescent="0.2"/>
  <cols>
    <col min="1" max="1" width="9.5703125" style="16" customWidth="1"/>
    <col min="2" max="2" width="71.7109375" style="2" customWidth="1"/>
    <col min="3" max="3" width="16.42578125" style="2" bestFit="1" customWidth="1"/>
    <col min="4" max="4" width="14.42578125" style="2" customWidth="1"/>
    <col min="5" max="10" width="13.85546875" style="2" customWidth="1"/>
    <col min="11" max="11" width="13.85546875" style="3" customWidth="1"/>
    <col min="12" max="18" width="13.85546875" style="2" customWidth="1"/>
    <col min="19" max="16384" width="9.140625" style="2"/>
  </cols>
  <sheetData>
    <row r="1" spans="1:18" ht="15.75" x14ac:dyDescent="0.25">
      <c r="A1" s="18"/>
    </row>
    <row r="2" spans="1:18" ht="23.25" customHeight="1" thickBot="1" x14ac:dyDescent="0.25">
      <c r="A2" s="119" t="str">
        <f>CONCATENATE("Финансовая модель по проекту: ",'Титульный лист'!D4)</f>
        <v>Финансовая модель по проекту: Наименование проекта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8" customHeight="1" thickBot="1" x14ac:dyDescent="0.25">
      <c r="A3" s="48"/>
      <c r="B3" s="120" t="str">
        <f>CONCATENATE('Титульный лист'!D6," ",'Титульный лист'!D10," (по виду деятельности: ",'Титульный лист'!D8,")")</f>
        <v xml:space="preserve">  (по виду деятельности: )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30" customHeight="1" x14ac:dyDescent="0.2">
      <c r="A4" s="127" t="s">
        <v>12</v>
      </c>
      <c r="B4" s="121" t="s">
        <v>13</v>
      </c>
      <c r="C4" s="123" t="s">
        <v>55</v>
      </c>
      <c r="D4" s="96" t="s">
        <v>51</v>
      </c>
      <c r="E4" s="125" t="s">
        <v>87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8" s="4" customFormat="1" ht="15" customHeight="1" thickBot="1" x14ac:dyDescent="0.25">
      <c r="A5" s="128"/>
      <c r="B5" s="122"/>
      <c r="C5" s="124"/>
      <c r="D5" s="97">
        <f>'Титульный лист'!E13</f>
        <v>2015</v>
      </c>
      <c r="E5" s="98">
        <f>D5+1</f>
        <v>2016</v>
      </c>
      <c r="F5" s="98">
        <f t="shared" ref="F5:R5" si="0">E5+1</f>
        <v>2017</v>
      </c>
      <c r="G5" s="98">
        <f t="shared" si="0"/>
        <v>2018</v>
      </c>
      <c r="H5" s="98">
        <f t="shared" si="0"/>
        <v>2019</v>
      </c>
      <c r="I5" s="98">
        <f t="shared" si="0"/>
        <v>2020</v>
      </c>
      <c r="J5" s="98">
        <f t="shared" si="0"/>
        <v>2021</v>
      </c>
      <c r="K5" s="98">
        <f t="shared" si="0"/>
        <v>2022</v>
      </c>
      <c r="L5" s="98">
        <f t="shared" si="0"/>
        <v>2023</v>
      </c>
      <c r="M5" s="98">
        <f t="shared" si="0"/>
        <v>2024</v>
      </c>
      <c r="N5" s="98">
        <f t="shared" si="0"/>
        <v>2025</v>
      </c>
      <c r="O5" s="98">
        <f t="shared" si="0"/>
        <v>2026</v>
      </c>
      <c r="P5" s="98">
        <f t="shared" si="0"/>
        <v>2027</v>
      </c>
      <c r="Q5" s="98">
        <f t="shared" si="0"/>
        <v>2028</v>
      </c>
      <c r="R5" s="99">
        <f t="shared" si="0"/>
        <v>2029</v>
      </c>
    </row>
    <row r="6" spans="1:18" s="5" customFormat="1" ht="15" customHeight="1" x14ac:dyDescent="0.2">
      <c r="A6" s="15" t="s">
        <v>34</v>
      </c>
      <c r="B6" s="5" t="s">
        <v>85</v>
      </c>
      <c r="C6" s="50">
        <f>SUM(D6:R6)</f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5" customFormat="1" ht="15" customHeight="1" x14ac:dyDescent="0.2">
      <c r="A7" s="15" t="s">
        <v>35</v>
      </c>
      <c r="B7" s="5" t="s">
        <v>179</v>
      </c>
      <c r="C7" s="50">
        <f t="shared" ref="C7" si="1">SUM(D7:R7)</f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5" customFormat="1" ht="15" customHeight="1" x14ac:dyDescent="0.2">
      <c r="A8" s="15" t="s">
        <v>78</v>
      </c>
      <c r="B8" s="5" t="s">
        <v>14</v>
      </c>
      <c r="C8" s="50">
        <f t="shared" ref="C8:C16" si="2">SUM(D8:R8)</f>
        <v>0</v>
      </c>
      <c r="D8" s="56">
        <f t="shared" ref="D8:R8" si="3">D6+D7</f>
        <v>0</v>
      </c>
      <c r="E8" s="56">
        <f t="shared" si="3"/>
        <v>0</v>
      </c>
      <c r="F8" s="56">
        <f t="shared" si="3"/>
        <v>0</v>
      </c>
      <c r="G8" s="56">
        <f t="shared" si="3"/>
        <v>0</v>
      </c>
      <c r="H8" s="56">
        <f t="shared" si="3"/>
        <v>0</v>
      </c>
      <c r="I8" s="56">
        <f t="shared" si="3"/>
        <v>0</v>
      </c>
      <c r="J8" s="56">
        <f t="shared" si="3"/>
        <v>0</v>
      </c>
      <c r="K8" s="56">
        <f t="shared" si="3"/>
        <v>0</v>
      </c>
      <c r="L8" s="56">
        <f t="shared" si="3"/>
        <v>0</v>
      </c>
      <c r="M8" s="56">
        <f t="shared" si="3"/>
        <v>0</v>
      </c>
      <c r="N8" s="56">
        <f t="shared" si="3"/>
        <v>0</v>
      </c>
      <c r="O8" s="56">
        <f t="shared" si="3"/>
        <v>0</v>
      </c>
      <c r="P8" s="56">
        <f t="shared" si="3"/>
        <v>0</v>
      </c>
      <c r="Q8" s="56">
        <f t="shared" si="3"/>
        <v>0</v>
      </c>
      <c r="R8" s="56">
        <f t="shared" si="3"/>
        <v>0</v>
      </c>
    </row>
    <row r="9" spans="1:18" s="5" customFormat="1" ht="15" customHeight="1" x14ac:dyDescent="0.2">
      <c r="A9" s="15" t="s">
        <v>79</v>
      </c>
      <c r="B9" s="5" t="s">
        <v>0</v>
      </c>
      <c r="C9" s="50">
        <f t="shared" si="2"/>
        <v>0</v>
      </c>
      <c r="D9" s="56">
        <f t="shared" ref="D9:R9" si="4">IF(D8&gt;0,-D8*0.2,0)</f>
        <v>0</v>
      </c>
      <c r="E9" s="56">
        <f t="shared" si="4"/>
        <v>0</v>
      </c>
      <c r="F9" s="56">
        <f t="shared" si="4"/>
        <v>0</v>
      </c>
      <c r="G9" s="56">
        <f t="shared" si="4"/>
        <v>0</v>
      </c>
      <c r="H9" s="56">
        <f t="shared" si="4"/>
        <v>0</v>
      </c>
      <c r="I9" s="56">
        <f t="shared" si="4"/>
        <v>0</v>
      </c>
      <c r="J9" s="56">
        <f t="shared" si="4"/>
        <v>0</v>
      </c>
      <c r="K9" s="56">
        <f t="shared" si="4"/>
        <v>0</v>
      </c>
      <c r="L9" s="56">
        <f t="shared" si="4"/>
        <v>0</v>
      </c>
      <c r="M9" s="56">
        <f t="shared" si="4"/>
        <v>0</v>
      </c>
      <c r="N9" s="56">
        <f t="shared" si="4"/>
        <v>0</v>
      </c>
      <c r="O9" s="56">
        <f t="shared" si="4"/>
        <v>0</v>
      </c>
      <c r="P9" s="56">
        <f t="shared" si="4"/>
        <v>0</v>
      </c>
      <c r="Q9" s="56">
        <f t="shared" si="4"/>
        <v>0</v>
      </c>
      <c r="R9" s="56">
        <f t="shared" si="4"/>
        <v>0</v>
      </c>
    </row>
    <row r="10" spans="1:18" s="4" customFormat="1" ht="15" customHeight="1" x14ac:dyDescent="0.25">
      <c r="A10" s="20" t="s">
        <v>80</v>
      </c>
      <c r="B10" s="21" t="s">
        <v>9</v>
      </c>
      <c r="C10" s="51">
        <f t="shared" si="2"/>
        <v>0</v>
      </c>
      <c r="D10" s="57">
        <f>D8+D9</f>
        <v>0</v>
      </c>
      <c r="E10" s="57">
        <f>E8+E9</f>
        <v>0</v>
      </c>
      <c r="F10" s="57">
        <f t="shared" ref="F10:R10" si="5">F8+F9</f>
        <v>0</v>
      </c>
      <c r="G10" s="57">
        <f t="shared" si="5"/>
        <v>0</v>
      </c>
      <c r="H10" s="57">
        <f t="shared" si="5"/>
        <v>0</v>
      </c>
      <c r="I10" s="57">
        <f t="shared" si="5"/>
        <v>0</v>
      </c>
      <c r="J10" s="57">
        <f t="shared" si="5"/>
        <v>0</v>
      </c>
      <c r="K10" s="57">
        <f t="shared" si="5"/>
        <v>0</v>
      </c>
      <c r="L10" s="57">
        <f t="shared" si="5"/>
        <v>0</v>
      </c>
      <c r="M10" s="57">
        <f t="shared" si="5"/>
        <v>0</v>
      </c>
      <c r="N10" s="57">
        <f t="shared" si="5"/>
        <v>0</v>
      </c>
      <c r="O10" s="57">
        <f t="shared" si="5"/>
        <v>0</v>
      </c>
      <c r="P10" s="57">
        <f t="shared" si="5"/>
        <v>0</v>
      </c>
      <c r="Q10" s="57">
        <f t="shared" si="5"/>
        <v>0</v>
      </c>
      <c r="R10" s="57">
        <f t="shared" si="5"/>
        <v>0</v>
      </c>
    </row>
    <row r="11" spans="1:18" s="4" customFormat="1" ht="15" customHeight="1" x14ac:dyDescent="0.25">
      <c r="A11" s="72" t="s">
        <v>2</v>
      </c>
      <c r="B11" s="73" t="s">
        <v>52</v>
      </c>
      <c r="C11" s="74">
        <f t="shared" si="2"/>
        <v>0</v>
      </c>
      <c r="D11" s="75">
        <f t="shared" ref="D11:R11" si="6">D12+D13</f>
        <v>0</v>
      </c>
      <c r="E11" s="75">
        <f t="shared" si="6"/>
        <v>0</v>
      </c>
      <c r="F11" s="75">
        <f t="shared" si="6"/>
        <v>0</v>
      </c>
      <c r="G11" s="75">
        <f t="shared" si="6"/>
        <v>0</v>
      </c>
      <c r="H11" s="75">
        <f t="shared" si="6"/>
        <v>0</v>
      </c>
      <c r="I11" s="75">
        <f t="shared" si="6"/>
        <v>0</v>
      </c>
      <c r="J11" s="75">
        <f t="shared" si="6"/>
        <v>0</v>
      </c>
      <c r="K11" s="75">
        <f t="shared" si="6"/>
        <v>0</v>
      </c>
      <c r="L11" s="75">
        <f t="shared" si="6"/>
        <v>0</v>
      </c>
      <c r="M11" s="75">
        <f t="shared" si="6"/>
        <v>0</v>
      </c>
      <c r="N11" s="75">
        <f t="shared" si="6"/>
        <v>0</v>
      </c>
      <c r="O11" s="75">
        <f t="shared" si="6"/>
        <v>0</v>
      </c>
      <c r="P11" s="75">
        <f t="shared" si="6"/>
        <v>0</v>
      </c>
      <c r="Q11" s="75">
        <f t="shared" si="6"/>
        <v>0</v>
      </c>
      <c r="R11" s="75">
        <f t="shared" si="6"/>
        <v>0</v>
      </c>
    </row>
    <row r="12" spans="1:18" s="5" customFormat="1" ht="15" customHeight="1" x14ac:dyDescent="0.25">
      <c r="A12" s="20" t="s">
        <v>3</v>
      </c>
      <c r="B12" s="21" t="s">
        <v>43</v>
      </c>
      <c r="C12" s="61">
        <f t="shared" si="2"/>
        <v>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s="5" customFormat="1" ht="15" customHeight="1" x14ac:dyDescent="0.2">
      <c r="A13" s="20" t="s">
        <v>4</v>
      </c>
      <c r="B13" s="21" t="s">
        <v>44</v>
      </c>
      <c r="C13" s="52">
        <f t="shared" si="2"/>
        <v>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s="4" customFormat="1" ht="15" customHeight="1" x14ac:dyDescent="0.25">
      <c r="A14" s="72" t="s">
        <v>5</v>
      </c>
      <c r="B14" s="73" t="s">
        <v>45</v>
      </c>
      <c r="C14" s="74">
        <f t="shared" si="2"/>
        <v>0</v>
      </c>
      <c r="D14" s="75">
        <f t="shared" ref="D14:R14" si="7">D15+D16</f>
        <v>0</v>
      </c>
      <c r="E14" s="75">
        <f t="shared" si="7"/>
        <v>0</v>
      </c>
      <c r="F14" s="75">
        <f t="shared" si="7"/>
        <v>0</v>
      </c>
      <c r="G14" s="75">
        <f t="shared" si="7"/>
        <v>0</v>
      </c>
      <c r="H14" s="75">
        <f t="shared" si="7"/>
        <v>0</v>
      </c>
      <c r="I14" s="75">
        <f t="shared" si="7"/>
        <v>0</v>
      </c>
      <c r="J14" s="75">
        <f t="shared" si="7"/>
        <v>0</v>
      </c>
      <c r="K14" s="75">
        <f t="shared" si="7"/>
        <v>0</v>
      </c>
      <c r="L14" s="75">
        <f t="shared" si="7"/>
        <v>0</v>
      </c>
      <c r="M14" s="75">
        <f t="shared" si="7"/>
        <v>0</v>
      </c>
      <c r="N14" s="75">
        <f t="shared" si="7"/>
        <v>0</v>
      </c>
      <c r="O14" s="75">
        <f t="shared" si="7"/>
        <v>0</v>
      </c>
      <c r="P14" s="75">
        <f t="shared" si="7"/>
        <v>0</v>
      </c>
      <c r="Q14" s="75">
        <f t="shared" si="7"/>
        <v>0</v>
      </c>
      <c r="R14" s="75">
        <f t="shared" si="7"/>
        <v>0</v>
      </c>
    </row>
    <row r="15" spans="1:18" s="4" customFormat="1" ht="15" customHeight="1" x14ac:dyDescent="0.25">
      <c r="A15" s="20" t="s">
        <v>32</v>
      </c>
      <c r="B15" s="21" t="s">
        <v>29</v>
      </c>
      <c r="C15" s="51">
        <f t="shared" si="2"/>
        <v>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s="4" customFormat="1" ht="15" customHeight="1" x14ac:dyDescent="0.25">
      <c r="A16" s="20" t="s">
        <v>33</v>
      </c>
      <c r="B16" s="21" t="s">
        <v>30</v>
      </c>
      <c r="C16" s="51">
        <f t="shared" si="2"/>
        <v>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s="4" customFormat="1" ht="20.25" customHeight="1" x14ac:dyDescent="0.25">
      <c r="A17" s="79"/>
      <c r="B17" s="80" t="s">
        <v>1</v>
      </c>
      <c r="C17" s="5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7" customFormat="1" ht="15" customHeight="1" x14ac:dyDescent="0.2">
      <c r="A18" s="81" t="s">
        <v>6</v>
      </c>
      <c r="B18" s="82" t="s">
        <v>15</v>
      </c>
      <c r="C18" s="5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s="5" customFormat="1" ht="15" customHeight="1" x14ac:dyDescent="0.25">
      <c r="A19" s="22" t="s">
        <v>36</v>
      </c>
      <c r="B19" s="21" t="s">
        <v>16</v>
      </c>
      <c r="C19" s="51"/>
      <c r="D19" s="57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5" customFormat="1" ht="15" customHeight="1" x14ac:dyDescent="0.2">
      <c r="A20" s="22" t="s">
        <v>37</v>
      </c>
      <c r="B20" s="8" t="s">
        <v>8</v>
      </c>
      <c r="C20" s="52">
        <f>SUM(D20:R20)</f>
        <v>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5" customFormat="1" ht="15" customHeight="1" x14ac:dyDescent="0.2">
      <c r="A21" s="22" t="s">
        <v>38</v>
      </c>
      <c r="B21" s="8" t="s">
        <v>17</v>
      </c>
      <c r="C21" s="52">
        <f>SUM(D21:R21)</f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5" customFormat="1" ht="15" customHeight="1" x14ac:dyDescent="0.2">
      <c r="A22" s="22" t="s">
        <v>39</v>
      </c>
      <c r="B22" s="8" t="s">
        <v>18</v>
      </c>
      <c r="C22" s="52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5" customFormat="1" ht="15" customHeight="1" x14ac:dyDescent="0.2">
      <c r="A23" s="22" t="s">
        <v>40</v>
      </c>
      <c r="B23" s="21" t="s">
        <v>19</v>
      </c>
      <c r="C23" s="52">
        <f>SUM(D23:R23)</f>
        <v>0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4" customFormat="1" ht="15" customHeight="1" x14ac:dyDescent="0.25">
      <c r="A24" s="72" t="s">
        <v>7</v>
      </c>
      <c r="B24" s="73" t="s">
        <v>20</v>
      </c>
      <c r="C24" s="74">
        <f>SUM(D24:R24)</f>
        <v>0</v>
      </c>
      <c r="D24" s="76">
        <f t="shared" ref="D24:R24" si="8">D11+D14</f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76">
        <f t="shared" si="8"/>
        <v>0</v>
      </c>
      <c r="M24" s="76">
        <f t="shared" si="8"/>
        <v>0</v>
      </c>
      <c r="N24" s="76">
        <f t="shared" si="8"/>
        <v>0</v>
      </c>
      <c r="O24" s="76">
        <f t="shared" si="8"/>
        <v>0</v>
      </c>
      <c r="P24" s="76">
        <f t="shared" si="8"/>
        <v>0</v>
      </c>
      <c r="Q24" s="76">
        <f t="shared" si="8"/>
        <v>0</v>
      </c>
      <c r="R24" s="76">
        <f t="shared" si="8"/>
        <v>0</v>
      </c>
    </row>
    <row r="25" spans="1:18" s="6" customFormat="1" ht="18.75" customHeight="1" x14ac:dyDescent="0.2">
      <c r="A25" s="83" t="s">
        <v>41</v>
      </c>
      <c r="B25" s="84" t="s">
        <v>82</v>
      </c>
      <c r="C25" s="85"/>
      <c r="D25" s="86">
        <f>D24</f>
        <v>0</v>
      </c>
      <c r="E25" s="86">
        <f>D25+E24</f>
        <v>0</v>
      </c>
      <c r="F25" s="86">
        <f>E25+F24</f>
        <v>0</v>
      </c>
      <c r="G25" s="86">
        <f t="shared" ref="G25:R25" si="9">F25+G24</f>
        <v>0</v>
      </c>
      <c r="H25" s="86">
        <f t="shared" si="9"/>
        <v>0</v>
      </c>
      <c r="I25" s="86">
        <f t="shared" si="9"/>
        <v>0</v>
      </c>
      <c r="J25" s="86">
        <f t="shared" si="9"/>
        <v>0</v>
      </c>
      <c r="K25" s="86">
        <f t="shared" si="9"/>
        <v>0</v>
      </c>
      <c r="L25" s="86">
        <f t="shared" si="9"/>
        <v>0</v>
      </c>
      <c r="M25" s="86">
        <f t="shared" si="9"/>
        <v>0</v>
      </c>
      <c r="N25" s="86">
        <f t="shared" si="9"/>
        <v>0</v>
      </c>
      <c r="O25" s="86">
        <f t="shared" si="9"/>
        <v>0</v>
      </c>
      <c r="P25" s="86">
        <f t="shared" si="9"/>
        <v>0</v>
      </c>
      <c r="Q25" s="86">
        <f t="shared" si="9"/>
        <v>0</v>
      </c>
      <c r="R25" s="86">
        <f t="shared" si="9"/>
        <v>0</v>
      </c>
    </row>
    <row r="26" spans="1:18" s="5" customFormat="1" ht="9.75" customHeight="1" x14ac:dyDescent="0.2">
      <c r="A26" s="69" t="s">
        <v>53</v>
      </c>
      <c r="B26" s="70" t="s">
        <v>21</v>
      </c>
      <c r="C26" s="71">
        <f>SUM(D26:R26)</f>
        <v>0</v>
      </c>
      <c r="D26" s="77">
        <f>D24*D28</f>
        <v>0</v>
      </c>
      <c r="E26" s="77">
        <f t="shared" ref="E26:R26" si="10">E24*E28</f>
        <v>0</v>
      </c>
      <c r="F26" s="77">
        <f t="shared" si="10"/>
        <v>0</v>
      </c>
      <c r="G26" s="77">
        <f t="shared" si="10"/>
        <v>0</v>
      </c>
      <c r="H26" s="77">
        <f t="shared" si="10"/>
        <v>0</v>
      </c>
      <c r="I26" s="77">
        <f t="shared" si="10"/>
        <v>0</v>
      </c>
      <c r="J26" s="77">
        <f t="shared" si="10"/>
        <v>0</v>
      </c>
      <c r="K26" s="77">
        <f t="shared" si="10"/>
        <v>0</v>
      </c>
      <c r="L26" s="77">
        <f t="shared" si="10"/>
        <v>0</v>
      </c>
      <c r="M26" s="77">
        <f t="shared" si="10"/>
        <v>0</v>
      </c>
      <c r="N26" s="77">
        <f t="shared" si="10"/>
        <v>0</v>
      </c>
      <c r="O26" s="77">
        <f t="shared" si="10"/>
        <v>0</v>
      </c>
      <c r="P26" s="77">
        <f t="shared" si="10"/>
        <v>0</v>
      </c>
      <c r="Q26" s="77">
        <f t="shared" si="10"/>
        <v>0</v>
      </c>
      <c r="R26" s="77">
        <f t="shared" si="10"/>
        <v>0</v>
      </c>
    </row>
    <row r="27" spans="1:18" s="6" customFormat="1" ht="15" customHeight="1" x14ac:dyDescent="0.2">
      <c r="A27" s="83" t="s">
        <v>54</v>
      </c>
      <c r="B27" s="84" t="s">
        <v>22</v>
      </c>
      <c r="C27" s="87"/>
      <c r="D27" s="86">
        <f>D26</f>
        <v>0</v>
      </c>
      <c r="E27" s="86">
        <f t="shared" ref="E27:R27" si="11">D27+E26</f>
        <v>0</v>
      </c>
      <c r="F27" s="86">
        <f t="shared" si="11"/>
        <v>0</v>
      </c>
      <c r="G27" s="86">
        <f t="shared" si="11"/>
        <v>0</v>
      </c>
      <c r="H27" s="86">
        <f t="shared" si="11"/>
        <v>0</v>
      </c>
      <c r="I27" s="86">
        <f t="shared" si="11"/>
        <v>0</v>
      </c>
      <c r="J27" s="86">
        <f t="shared" si="11"/>
        <v>0</v>
      </c>
      <c r="K27" s="86">
        <f t="shared" si="11"/>
        <v>0</v>
      </c>
      <c r="L27" s="86">
        <f t="shared" si="11"/>
        <v>0</v>
      </c>
      <c r="M27" s="86">
        <f t="shared" si="11"/>
        <v>0</v>
      </c>
      <c r="N27" s="86">
        <f t="shared" si="11"/>
        <v>0</v>
      </c>
      <c r="O27" s="86">
        <f t="shared" si="11"/>
        <v>0</v>
      </c>
      <c r="P27" s="86">
        <f t="shared" si="11"/>
        <v>0</v>
      </c>
      <c r="Q27" s="86">
        <f t="shared" si="11"/>
        <v>0</v>
      </c>
      <c r="R27" s="86">
        <f t="shared" si="11"/>
        <v>0</v>
      </c>
    </row>
    <row r="28" spans="1:18" s="5" customFormat="1" ht="15" customHeight="1" outlineLevel="1" x14ac:dyDescent="0.2">
      <c r="A28" s="22"/>
      <c r="B28" s="8" t="s">
        <v>31</v>
      </c>
      <c r="C28" s="54"/>
      <c r="D28" s="23">
        <f>IF('Титульный лист'!E13=YEAR('Титульный лист'!E25),1,1/(1+$C$42)^('Титульный лист'!E13-YEAR('Титульный лист'!E25)))</f>
        <v>2.8572095714164712E-7</v>
      </c>
      <c r="E28" s="23">
        <f t="shared" ref="E28:R28" si="12">D28/(1+$C$42)</f>
        <v>2.5063241854530446E-7</v>
      </c>
      <c r="F28" s="23">
        <f t="shared" si="12"/>
        <v>2.1985299872395125E-7</v>
      </c>
      <c r="G28" s="23">
        <f t="shared" si="12"/>
        <v>1.928535076525888E-7</v>
      </c>
      <c r="H28" s="23">
        <f t="shared" si="12"/>
        <v>1.6916974355490245E-7</v>
      </c>
      <c r="I28" s="23">
        <f t="shared" si="12"/>
        <v>1.483945118902653E-7</v>
      </c>
      <c r="J28" s="23">
        <f t="shared" si="12"/>
        <v>1.3017062446514499E-7</v>
      </c>
      <c r="K28" s="23">
        <f t="shared" si="12"/>
        <v>1.1418475830275875E-7</v>
      </c>
      <c r="L28" s="23">
        <f t="shared" si="12"/>
        <v>1.0016206868663048E-7</v>
      </c>
      <c r="M28" s="23">
        <f t="shared" si="12"/>
        <v>8.7861463760202164E-8</v>
      </c>
      <c r="N28" s="23">
        <f t="shared" si="12"/>
        <v>7.7071459438773826E-8</v>
      </c>
      <c r="O28" s="23">
        <f t="shared" si="12"/>
        <v>6.7606543367345458E-8</v>
      </c>
      <c r="P28" s="23">
        <f t="shared" si="12"/>
        <v>5.9303985409952152E-8</v>
      </c>
      <c r="Q28" s="23">
        <f t="shared" si="12"/>
        <v>5.2021039833291355E-8</v>
      </c>
      <c r="R28" s="23">
        <f t="shared" si="12"/>
        <v>4.5632491081834515E-8</v>
      </c>
    </row>
    <row r="29" spans="1:18" s="5" customFormat="1" ht="15" customHeight="1" x14ac:dyDescent="0.2">
      <c r="A29" s="22"/>
      <c r="B29" s="8" t="s">
        <v>10</v>
      </c>
      <c r="C29" s="54"/>
      <c r="D29" s="78"/>
      <c r="E29" s="19">
        <f>NPV($C$42,$E$24:E24)+D24</f>
        <v>0</v>
      </c>
      <c r="F29" s="19">
        <f>NPV($C$42,$E$24:F24)+$D$24</f>
        <v>0</v>
      </c>
      <c r="G29" s="19">
        <f>NPV($C$42,$E$24:G24)+$D$24</f>
        <v>0</v>
      </c>
      <c r="H29" s="19">
        <f>NPV($C$42,$E$24:H24)+$D$24</f>
        <v>0</v>
      </c>
      <c r="I29" s="19">
        <f>NPV($C$42,$E$24:I24)+$D$24</f>
        <v>0</v>
      </c>
      <c r="J29" s="19">
        <f>NPV($C$42,$E$24:J24)+$D$24</f>
        <v>0</v>
      </c>
      <c r="K29" s="19">
        <f>NPV($C$42,$E$24:K24)+$D$24</f>
        <v>0</v>
      </c>
      <c r="L29" s="19">
        <f>NPV($C$42,$E$24:L24)+$D$24</f>
        <v>0</v>
      </c>
      <c r="M29" s="19">
        <f>NPV($C$42,$E$24:M24)+$D$24</f>
        <v>0</v>
      </c>
      <c r="N29" s="19">
        <f>NPV($C$42,$E$24:N24)+$D$24</f>
        <v>0</v>
      </c>
      <c r="O29" s="19">
        <f>NPV($C$42,$E$24:O24)+$D$24</f>
        <v>0</v>
      </c>
      <c r="P29" s="19">
        <f>NPV($C$42,$E$24:P24)+$D$24</f>
        <v>0</v>
      </c>
      <c r="Q29" s="19">
        <f>NPV($C$42,$E$24:Q24)+$D$24</f>
        <v>0</v>
      </c>
      <c r="R29" s="19">
        <f>NPV($C$42,$E$24:R24)+$D$24</f>
        <v>0</v>
      </c>
    </row>
    <row r="30" spans="1:18" s="5" customFormat="1" ht="15" customHeight="1" x14ac:dyDescent="0.2">
      <c r="A30" s="22"/>
      <c r="B30" s="8" t="s">
        <v>11</v>
      </c>
      <c r="C30" s="55"/>
      <c r="D30" s="26"/>
      <c r="E30" s="26" t="str">
        <f>IF(ISNUMBER(IRR($D$24:E24,$C$42)),(IRR($D$24:E24,$C$42)),"No chance")</f>
        <v>No chance</v>
      </c>
      <c r="F30" s="26" t="str">
        <f>IF(ISNUMBER(IRR($D$24:F24,$C$42)),(IRR($D$24:F24,$C$42)),"No chance")</f>
        <v>No chance</v>
      </c>
      <c r="G30" s="26" t="str">
        <f>IF(ISNUMBER(IRR($D$24:G24,$C$42)),(IRR($D$24:G24,$C$42)),"No chance")</f>
        <v>No chance</v>
      </c>
      <c r="H30" s="26" t="str">
        <f>IF(ISNUMBER(IRR($D$24:H24,$C$42)),(IRR($D$24:H24,$C$42)),"No chance")</f>
        <v>No chance</v>
      </c>
      <c r="I30" s="26" t="str">
        <f>IF(ISNUMBER(IRR($D$24:I24,$C$42)),(IRR($D$24:I24,$C$42)),"No chance")</f>
        <v>No chance</v>
      </c>
      <c r="J30" s="26" t="str">
        <f>IF(ISNUMBER(IRR($D$24:J24,$C$42)),(IRR($D$24:J24,$C$42)),"No chance")</f>
        <v>No chance</v>
      </c>
      <c r="K30" s="17" t="str">
        <f>IF(ISNUMBER(IRR($D$24:K24,$C$42)),(IRR($D$24:K24,$C$42)),"No chance")</f>
        <v>No chance</v>
      </c>
      <c r="L30" s="17" t="str">
        <f>IF(ISNUMBER(IRR($D$24:L24,$C$42)),(IRR($D$24:L24,$C$42)),"No chance")</f>
        <v>No chance</v>
      </c>
      <c r="M30" s="17" t="str">
        <f>IF(ISNUMBER(IRR($D$24:M24,$C$42)),(IRR($D$24:M24,$C$42)),"No chance")</f>
        <v>No chance</v>
      </c>
      <c r="N30" s="17" t="str">
        <f>IF(ISNUMBER(IRR($D$24:N24,$C$42)),(IRR($D$24:N24,$C$42)),"No chance")</f>
        <v>No chance</v>
      </c>
      <c r="O30" s="17" t="str">
        <f>IF(ISNUMBER(IRR($D$24:O24,$C$42)),(IRR($D$24:O24,$C$42)),"No chance")</f>
        <v>No chance</v>
      </c>
      <c r="P30" s="17" t="str">
        <f>IF(ISNUMBER(IRR($D$24:P24,$C$42)),(IRR($D$24:P24,$C$42)),"No chance")</f>
        <v>No chance</v>
      </c>
      <c r="Q30" s="17" t="str">
        <f>IF(ISNUMBER(IRR($D$24:Q24,$C$42)),(IRR($D$24:Q24,$C$42)),"No chance")</f>
        <v>No chance</v>
      </c>
      <c r="R30" s="17" t="str">
        <f>IF(ISNUMBER(IRR($D$24:R24,$C$42)),(IRR($D$24:R24,$C$42)),"No chance")</f>
        <v>No chance</v>
      </c>
    </row>
    <row r="31" spans="1:18" s="5" customFormat="1" ht="15" customHeight="1" x14ac:dyDescent="0.2">
      <c r="A31" s="22"/>
      <c r="B31" s="8" t="s">
        <v>42</v>
      </c>
      <c r="C31" s="8"/>
      <c r="D31" s="24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5" customFormat="1" ht="15" customHeight="1" x14ac:dyDescent="0.2">
      <c r="A32" s="15"/>
      <c r="B32" s="4" t="s">
        <v>24</v>
      </c>
      <c r="C32" s="4"/>
      <c r="D32" s="11">
        <f ca="1">IFERROR(D34+D35,0)</f>
        <v>0</v>
      </c>
      <c r="E32" s="5" t="s">
        <v>25</v>
      </c>
      <c r="K32" s="8"/>
    </row>
    <row r="33" spans="1:18" s="5" customFormat="1" ht="15" hidden="1" customHeight="1" x14ac:dyDescent="0.2">
      <c r="A33" s="15"/>
      <c r="D33" s="5">
        <f>SIGN(D25)</f>
        <v>0</v>
      </c>
      <c r="E33" s="5">
        <f>SIGN(E25)</f>
        <v>0</v>
      </c>
      <c r="F33" s="5">
        <f t="shared" ref="F33:R33" si="13">SIGN(F25)</f>
        <v>0</v>
      </c>
      <c r="G33" s="5">
        <f t="shared" si="13"/>
        <v>0</v>
      </c>
      <c r="H33" s="5">
        <f t="shared" si="13"/>
        <v>0</v>
      </c>
      <c r="I33" s="5">
        <f t="shared" si="13"/>
        <v>0</v>
      </c>
      <c r="J33" s="5">
        <f t="shared" si="13"/>
        <v>0</v>
      </c>
      <c r="K33" s="5">
        <f t="shared" si="13"/>
        <v>0</v>
      </c>
      <c r="L33" s="5">
        <f t="shared" si="13"/>
        <v>0</v>
      </c>
      <c r="M33" s="5">
        <f t="shared" si="13"/>
        <v>0</v>
      </c>
      <c r="N33" s="5">
        <f t="shared" si="13"/>
        <v>0</v>
      </c>
      <c r="O33" s="5">
        <f t="shared" si="13"/>
        <v>0</v>
      </c>
      <c r="P33" s="5">
        <f t="shared" si="13"/>
        <v>0</v>
      </c>
      <c r="Q33" s="5">
        <f t="shared" si="13"/>
        <v>0</v>
      </c>
      <c r="R33" s="5">
        <f t="shared" si="13"/>
        <v>0</v>
      </c>
    </row>
    <row r="34" spans="1:18" s="5" customFormat="1" ht="15" hidden="1" customHeight="1" x14ac:dyDescent="0.2">
      <c r="A34" s="15"/>
      <c r="B34" s="12" t="s">
        <v>26</v>
      </c>
      <c r="C34" s="12"/>
      <c r="D34" s="5">
        <f>IFERROR(MATCH(-1,D33:R33),0)</f>
        <v>0</v>
      </c>
      <c r="K34" s="8"/>
    </row>
    <row r="35" spans="1:18" s="5" customFormat="1" ht="15" hidden="1" customHeight="1" x14ac:dyDescent="0.2">
      <c r="A35" s="15"/>
      <c r="B35" s="12" t="s">
        <v>27</v>
      </c>
      <c r="C35" s="12"/>
      <c r="D35" s="10">
        <f ca="1">IFERROR(-OFFSET(D25,0,D34-1)/(-OFFSET(D25,0,D34-1)+(OFFSET(D25,0,D34))),0)</f>
        <v>0</v>
      </c>
      <c r="K35" s="8"/>
    </row>
    <row r="36" spans="1:18" s="5" customFormat="1" ht="15" customHeight="1" x14ac:dyDescent="0.2">
      <c r="A36" s="15"/>
      <c r="B36" s="4" t="s">
        <v>28</v>
      </c>
      <c r="C36" s="13"/>
      <c r="D36" s="49">
        <f ca="1">IFERROR(D38+D39,0)</f>
        <v>0</v>
      </c>
      <c r="E36" s="5" t="s">
        <v>25</v>
      </c>
      <c r="K36" s="8"/>
    </row>
    <row r="37" spans="1:18" s="5" customFormat="1" ht="12.75" hidden="1" x14ac:dyDescent="0.2">
      <c r="A37" s="15"/>
      <c r="D37" s="5">
        <f t="shared" ref="D37:R37" si="14">SIGN(D27)</f>
        <v>0</v>
      </c>
      <c r="E37" s="5">
        <f t="shared" si="14"/>
        <v>0</v>
      </c>
      <c r="F37" s="5">
        <f t="shared" si="14"/>
        <v>0</v>
      </c>
      <c r="G37" s="5">
        <f t="shared" si="14"/>
        <v>0</v>
      </c>
      <c r="H37" s="5">
        <f t="shared" si="14"/>
        <v>0</v>
      </c>
      <c r="I37" s="5">
        <f t="shared" si="14"/>
        <v>0</v>
      </c>
      <c r="J37" s="5">
        <f t="shared" si="14"/>
        <v>0</v>
      </c>
      <c r="K37" s="5">
        <f t="shared" si="14"/>
        <v>0</v>
      </c>
      <c r="L37" s="5">
        <f t="shared" si="14"/>
        <v>0</v>
      </c>
      <c r="M37" s="5">
        <f t="shared" si="14"/>
        <v>0</v>
      </c>
      <c r="N37" s="5">
        <f t="shared" si="14"/>
        <v>0</v>
      </c>
      <c r="O37" s="5">
        <f t="shared" si="14"/>
        <v>0</v>
      </c>
      <c r="P37" s="5">
        <f t="shared" si="14"/>
        <v>0</v>
      </c>
      <c r="Q37" s="5">
        <f t="shared" si="14"/>
        <v>0</v>
      </c>
      <c r="R37" s="5">
        <f t="shared" si="14"/>
        <v>0</v>
      </c>
    </row>
    <row r="38" spans="1:18" s="5" customFormat="1" ht="12.75" hidden="1" x14ac:dyDescent="0.2">
      <c r="A38" s="15"/>
      <c r="B38" s="12" t="s">
        <v>26</v>
      </c>
      <c r="C38" s="12"/>
      <c r="D38" s="5">
        <f>IFERROR(MATCH(-1,D37:R37),0)</f>
        <v>0</v>
      </c>
      <c r="K38" s="8"/>
    </row>
    <row r="39" spans="1:18" s="5" customFormat="1" ht="12.75" hidden="1" x14ac:dyDescent="0.2">
      <c r="A39" s="15"/>
      <c r="B39" s="12" t="s">
        <v>27</v>
      </c>
      <c r="C39" s="12"/>
      <c r="D39" s="10">
        <f ca="1">IFERROR(-OFFSET(D27,0,D38-1)/(-OFFSET(D27,0,D38-1)+(OFFSET(D27,0,D38))),0)</f>
        <v>0</v>
      </c>
      <c r="K39" s="8"/>
    </row>
    <row r="40" spans="1:18" s="5" customFormat="1" ht="12.75" collapsed="1" x14ac:dyDescent="0.2">
      <c r="A40" s="15"/>
      <c r="B40" s="12"/>
      <c r="C40" s="12"/>
      <c r="D40" s="10"/>
      <c r="K40" s="8"/>
    </row>
    <row r="41" spans="1:18" s="5" customFormat="1" ht="15" customHeight="1" thickBot="1" x14ac:dyDescent="0.25">
      <c r="A41" s="15"/>
      <c r="K41" s="8"/>
    </row>
    <row r="42" spans="1:18" s="5" customFormat="1" ht="14.25" customHeight="1" thickBot="1" x14ac:dyDescent="0.25">
      <c r="A42" s="15"/>
      <c r="B42" s="104" t="s">
        <v>23</v>
      </c>
      <c r="C42" s="105">
        <v>0.14000000000000001</v>
      </c>
      <c r="D42" s="9"/>
      <c r="J42" s="8"/>
    </row>
    <row r="43" spans="1:18" s="5" customFormat="1" ht="12" customHeight="1" thickBot="1" x14ac:dyDescent="0.25">
      <c r="A43" s="102"/>
      <c r="B43" s="101"/>
      <c r="C43" s="103"/>
      <c r="D43" s="9"/>
      <c r="J43" s="8"/>
    </row>
    <row r="44" spans="1:18" s="5" customFormat="1" ht="30.75" customHeight="1" thickBot="1" x14ac:dyDescent="0.25">
      <c r="A44" s="15"/>
      <c r="B44" s="112" t="s">
        <v>46</v>
      </c>
      <c r="C44" s="113" t="s">
        <v>47</v>
      </c>
      <c r="D44" s="9"/>
      <c r="J44" s="8"/>
    </row>
    <row r="45" spans="1:18" s="5" customFormat="1" ht="15" customHeight="1" x14ac:dyDescent="0.2">
      <c r="A45" s="15"/>
      <c r="B45" s="110" t="s">
        <v>48</v>
      </c>
      <c r="C45" s="111">
        <f ca="1">D36</f>
        <v>0</v>
      </c>
      <c r="D45" s="9"/>
      <c r="J45" s="14"/>
    </row>
    <row r="46" spans="1:18" s="5" customFormat="1" ht="15" customHeight="1" x14ac:dyDescent="0.2">
      <c r="A46" s="15"/>
      <c r="B46" s="106" t="s">
        <v>49</v>
      </c>
      <c r="C46" s="107">
        <f>IF(J30="No chance",0,J30)</f>
        <v>0</v>
      </c>
      <c r="D46" s="2"/>
      <c r="E46" s="2"/>
      <c r="F46" s="2"/>
      <c r="G46" s="2"/>
      <c r="H46" s="2"/>
      <c r="I46" s="2"/>
      <c r="J46" s="14"/>
    </row>
    <row r="47" spans="1:18" s="5" customFormat="1" ht="15" customHeight="1" thickBot="1" x14ac:dyDescent="0.25">
      <c r="A47" s="15"/>
      <c r="B47" s="108" t="s">
        <v>50</v>
      </c>
      <c r="C47" s="109">
        <f>J29</f>
        <v>0</v>
      </c>
      <c r="D47" s="2"/>
      <c r="E47" s="2"/>
      <c r="F47" s="2"/>
      <c r="G47" s="2"/>
      <c r="H47" s="2"/>
      <c r="I47" s="2"/>
      <c r="K47" s="8"/>
    </row>
    <row r="48" spans="1:18" s="5" customFormat="1" ht="15.75" customHeight="1" x14ac:dyDescent="0.2">
      <c r="A48" s="15"/>
      <c r="B48" s="2"/>
      <c r="C48" s="2"/>
      <c r="D48" s="2"/>
      <c r="E48" s="2"/>
      <c r="F48" s="2"/>
      <c r="G48" s="2"/>
      <c r="H48" s="2"/>
      <c r="I48" s="2"/>
      <c r="K48" s="8"/>
    </row>
    <row r="49" spans="1:11" s="5" customFormat="1" ht="15" customHeight="1" x14ac:dyDescent="0.2">
      <c r="A49" s="15"/>
      <c r="B49" s="2"/>
      <c r="C49" s="2"/>
      <c r="D49" s="2"/>
      <c r="E49" s="2"/>
      <c r="F49" s="2"/>
      <c r="G49" s="2"/>
      <c r="H49" s="2"/>
      <c r="I49" s="2"/>
      <c r="K49" s="8"/>
    </row>
    <row r="50" spans="1:11" s="5" customFormat="1" ht="12.75" x14ac:dyDescent="0.2">
      <c r="A50" s="15"/>
      <c r="B50" s="2"/>
      <c r="C50" s="2"/>
      <c r="D50" s="2"/>
      <c r="E50" s="2"/>
      <c r="F50" s="2"/>
      <c r="G50" s="2"/>
      <c r="H50" s="2"/>
      <c r="I50" s="2"/>
      <c r="K50" s="8"/>
    </row>
  </sheetData>
  <mergeCells count="6">
    <mergeCell ref="A2:R2"/>
    <mergeCell ref="B3:R3"/>
    <mergeCell ref="B4:B5"/>
    <mergeCell ref="C4:C5"/>
    <mergeCell ref="E4:R4"/>
    <mergeCell ref="A4:A5"/>
  </mergeCells>
  <pageMargins left="0.33" right="0.23622047244094491" top="0.31496062992125984" bottom="0.31496062992125984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Титульный лист</vt:lpstr>
      <vt:lpstr>Финансовая модель</vt:lpstr>
      <vt:lpstr>month</vt:lpstr>
      <vt:lpstr>year</vt:lpstr>
      <vt:lpstr>'Финансовая модель'!Область_печати</vt:lpstr>
    </vt:vector>
  </TitlesOfParts>
  <Company>ОАО "РКС"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ДаэпиТР</dc:creator>
  <cp:lastModifiedBy>Горбунов Михаил Юрьевич</cp:lastModifiedBy>
  <cp:lastPrinted>2015-03-11T16:34:27Z</cp:lastPrinted>
  <dcterms:created xsi:type="dcterms:W3CDTF">2012-06-08T13:52:53Z</dcterms:created>
  <dcterms:modified xsi:type="dcterms:W3CDTF">2015-03-24T06:00:34Z</dcterms:modified>
</cp:coreProperties>
</file>